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Cris\AÑO 2017\LICITACIONES\Informe juridico\"/>
    </mc:Choice>
  </mc:AlternateContent>
  <bookViews>
    <workbookView xWindow="0" yWindow="0" windowWidth="28800" windowHeight="11745" activeTab="2"/>
  </bookViews>
  <sheets>
    <sheet name="VERIFICACION JURIDICA" sheetId="61" r:id="rId1"/>
    <sheet name="VERIFICACION FINANCIERA" sheetId="47" r:id="rId2"/>
    <sheet name="VERIFICACION TECNICA" sheetId="57" r:id="rId3"/>
    <sheet name="VTE" sheetId="33" r:id="rId4"/>
    <sheet name="CALIFICACION PERSONAL" sheetId="58" r:id="rId5"/>
    <sheet name="CORREC. ARITM." sheetId="56" r:id="rId6"/>
    <sheet name="PROPUESTA ECONOMICA" sheetId="32" state="hidden" r:id="rId7"/>
  </sheets>
  <externalReferences>
    <externalReference r:id="rId8"/>
    <externalReference r:id="rId9"/>
    <externalReference r:id="rId10"/>
  </externalReferences>
  <definedNames>
    <definedName name="_Toc212325127" localSheetId="0">'VERIFICACION JURIDICA'!#REF!</definedName>
    <definedName name="_xlnm.Print_Area" localSheetId="4">'CALIFICACION PERSONAL'!$A$1:$T$30</definedName>
    <definedName name="_xlnm.Print_Area" localSheetId="1">'VERIFICACION FINANCIERA'!$A$1:$R$26</definedName>
    <definedName name="_xlnm.Print_Area" localSheetId="0">'VERIFICACION JURIDICA'!$A$1:$R$37</definedName>
    <definedName name="_xlnm.Print_Area" localSheetId="2">'VERIFICACION TECNICA'!$A$1:$R$58</definedName>
    <definedName name="ELECTRICA">'[1]3.PRESUP. ELECTRICO'!$A$4:$G$212</definedName>
    <definedName name="Export" localSheetId="4" hidden="1">{"'Hoja1'!$A$1:$I$70"}</definedName>
    <definedName name="Export" localSheetId="5"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'[2]VERIFICACION TECNICA'!$A$34:$B$37</definedName>
    <definedName name="formula" localSheetId="5">'[2]VERIFICACION TECNICA'!$A$34:$B$37</definedName>
    <definedName name="formula" localSheetId="2">'VERIFICACION TECNICA'!$A$34:$B$37</definedName>
    <definedName name="formula">#REF!</definedName>
    <definedName name="HTML_CodePage" hidden="1">1252</definedName>
    <definedName name="HTML_Control" localSheetId="4" hidden="1">{"'Hoja1'!$A$1:$I$70"}</definedName>
    <definedName name="HTML_Control" localSheetId="5"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4">'CALIFICACION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B24" i="56" l="1"/>
  <c r="AD18" i="56"/>
  <c r="AC18" i="56"/>
  <c r="AD17" i="56"/>
  <c r="AC17" i="56"/>
  <c r="AD16" i="56"/>
  <c r="AC16" i="56"/>
  <c r="AD15" i="56"/>
  <c r="AC15" i="56"/>
  <c r="AD14" i="56"/>
  <c r="AC14" i="56"/>
  <c r="AD13" i="56"/>
  <c r="AC13" i="56"/>
  <c r="AD12" i="56"/>
  <c r="AC12" i="56"/>
  <c r="AD11" i="56"/>
  <c r="AC11" i="56"/>
  <c r="AD10" i="56"/>
  <c r="AC10" i="56"/>
  <c r="AD9" i="56"/>
  <c r="AC9" i="56"/>
  <c r="T17" i="58"/>
  <c r="AI17" i="33"/>
  <c r="AI25" i="33" s="1"/>
  <c r="AI37" i="33"/>
  <c r="AJ37" i="33" s="1"/>
  <c r="Z9" i="56"/>
  <c r="Z20" i="56" s="1"/>
  <c r="Y24" i="56"/>
  <c r="AA18" i="56"/>
  <c r="Z18" i="56"/>
  <c r="AA17" i="56"/>
  <c r="Z17" i="56"/>
  <c r="AA16" i="56"/>
  <c r="Z16" i="56"/>
  <c r="AA15" i="56"/>
  <c r="Z15" i="56"/>
  <c r="AA14" i="56"/>
  <c r="Z14" i="56"/>
  <c r="AA13" i="56"/>
  <c r="Z13" i="56"/>
  <c r="AA12" i="56"/>
  <c r="Z12" i="56"/>
  <c r="AA11" i="56"/>
  <c r="Z11" i="56"/>
  <c r="AA10" i="56"/>
  <c r="Z10" i="56"/>
  <c r="AA9" i="56"/>
  <c r="R17" i="58"/>
  <c r="AE37" i="33"/>
  <c r="AF37" i="33" s="1"/>
  <c r="AE25" i="33"/>
  <c r="AF25" i="33" s="1"/>
  <c r="N17" i="58"/>
  <c r="V24" i="56"/>
  <c r="X18" i="56"/>
  <c r="W18" i="56"/>
  <c r="X17" i="56"/>
  <c r="W17" i="56"/>
  <c r="X16" i="56"/>
  <c r="W16" i="56"/>
  <c r="X15" i="56"/>
  <c r="W15" i="56"/>
  <c r="X14" i="56"/>
  <c r="W14" i="56"/>
  <c r="X13" i="56"/>
  <c r="W13" i="56"/>
  <c r="X12" i="56"/>
  <c r="W12" i="56"/>
  <c r="X11" i="56"/>
  <c r="W11" i="56"/>
  <c r="X10" i="56"/>
  <c r="W10" i="56"/>
  <c r="X9" i="56"/>
  <c r="W9" i="56"/>
  <c r="AA37" i="33"/>
  <c r="AB37" i="33" s="1"/>
  <c r="AA25" i="33"/>
  <c r="AB25" i="33" s="1"/>
  <c r="W20" i="56" l="1"/>
  <c r="W23" i="56" s="1"/>
  <c r="AC20" i="56"/>
  <c r="AC22" i="56" s="1"/>
  <c r="AC25" i="56" s="1"/>
  <c r="AC23" i="56"/>
  <c r="AC21" i="56"/>
  <c r="AJ25" i="33"/>
  <c r="AI6" i="33"/>
  <c r="AI10" i="33"/>
  <c r="Z22" i="56"/>
  <c r="Z25" i="56" s="1"/>
  <c r="Z23" i="56"/>
  <c r="Z21" i="56"/>
  <c r="AE6" i="33"/>
  <c r="AE10" i="33"/>
  <c r="W22" i="56"/>
  <c r="W25" i="56" s="1"/>
  <c r="AA10" i="33"/>
  <c r="AA6" i="33"/>
  <c r="W21" i="56" l="1"/>
  <c r="W24" i="56" s="1"/>
  <c r="W28" i="56" s="1"/>
  <c r="N22" i="57" s="1"/>
  <c r="AE13" i="33"/>
  <c r="P14" i="57"/>
  <c r="O14" i="57" s="1"/>
  <c r="O13" i="57" s="1"/>
  <c r="AI13" i="33"/>
  <c r="R14" i="57"/>
  <c r="Q14" i="57" s="1"/>
  <c r="Q13" i="57" s="1"/>
  <c r="AA13" i="33"/>
  <c r="N14" i="57"/>
  <c r="M14" i="57" s="1"/>
  <c r="M13" i="57" s="1"/>
  <c r="AC24" i="56"/>
  <c r="AC28" i="56" s="1"/>
  <c r="R22" i="57" s="1"/>
  <c r="R26" i="57" s="1"/>
  <c r="Z24" i="56"/>
  <c r="Z28" i="56" s="1"/>
  <c r="P22" i="57" s="1"/>
  <c r="P26" i="57" s="1"/>
  <c r="AC31" i="56" l="1"/>
  <c r="AC32" i="56" s="1"/>
  <c r="AD32" i="56" s="1"/>
  <c r="Z31" i="56"/>
  <c r="Z32" i="56" s="1"/>
  <c r="AA32" i="56" s="1"/>
  <c r="W31" i="56"/>
  <c r="W32" i="56" s="1"/>
  <c r="X32" i="56" s="1"/>
  <c r="U9" i="56"/>
  <c r="T9" i="56"/>
  <c r="R9" i="56"/>
  <c r="Q9" i="56"/>
  <c r="O9" i="56"/>
  <c r="N9" i="56"/>
  <c r="L9" i="56"/>
  <c r="K9" i="56"/>
  <c r="I9" i="56"/>
  <c r="H9" i="56"/>
  <c r="F9" i="56"/>
  <c r="P17" i="58" l="1"/>
  <c r="W37" i="33"/>
  <c r="X37" i="33" s="1"/>
  <c r="W25" i="33"/>
  <c r="X25" i="33" s="1"/>
  <c r="L17" i="58"/>
  <c r="S37" i="33"/>
  <c r="T37" i="33" s="1"/>
  <c r="S25" i="33"/>
  <c r="T25" i="33" s="1"/>
  <c r="W6" i="33" l="1"/>
  <c r="W13" i="33" s="1"/>
  <c r="W10" i="33"/>
  <c r="S6" i="33"/>
  <c r="S10" i="33"/>
  <c r="J17" i="58"/>
  <c r="H17" i="58"/>
  <c r="F17" i="58"/>
  <c r="D17" i="58"/>
  <c r="B43" i="57"/>
  <c r="B44" i="57" s="1"/>
  <c r="S13" i="33" l="1"/>
  <c r="J14" i="57"/>
  <c r="I14" i="57" s="1"/>
  <c r="I13" i="57" s="1"/>
  <c r="S24" i="56"/>
  <c r="U18" i="56"/>
  <c r="T18" i="56"/>
  <c r="U17" i="56"/>
  <c r="T17" i="56"/>
  <c r="U16" i="56"/>
  <c r="T16" i="56"/>
  <c r="U15" i="56"/>
  <c r="T15" i="56"/>
  <c r="U14" i="56"/>
  <c r="T14" i="56"/>
  <c r="U13" i="56"/>
  <c r="T13" i="56"/>
  <c r="U12" i="56"/>
  <c r="T12" i="56"/>
  <c r="U11" i="56"/>
  <c r="T11" i="56"/>
  <c r="U10" i="56"/>
  <c r="T10" i="56"/>
  <c r="T20" i="56" s="1"/>
  <c r="T22" i="56" l="1"/>
  <c r="T25" i="56" s="1"/>
  <c r="T23" i="56"/>
  <c r="T21" i="56"/>
  <c r="P24" i="56"/>
  <c r="R18" i="56"/>
  <c r="Q18" i="56"/>
  <c r="R17" i="56"/>
  <c r="Q17" i="56"/>
  <c r="R16" i="56"/>
  <c r="Q16" i="56"/>
  <c r="R15" i="56"/>
  <c r="Q15" i="56"/>
  <c r="R14" i="56"/>
  <c r="Q14" i="56"/>
  <c r="R13" i="56"/>
  <c r="Q13" i="56"/>
  <c r="R12" i="56"/>
  <c r="Q12" i="56"/>
  <c r="R11" i="56"/>
  <c r="Q11" i="56"/>
  <c r="R10" i="56"/>
  <c r="Q10" i="56"/>
  <c r="N10" i="56"/>
  <c r="N11" i="56"/>
  <c r="N12" i="56"/>
  <c r="N13" i="56"/>
  <c r="N14" i="56"/>
  <c r="N15" i="56"/>
  <c r="N16" i="56"/>
  <c r="N17" i="56"/>
  <c r="N18" i="56"/>
  <c r="Q20" i="56" l="1"/>
  <c r="Q22" i="56" s="1"/>
  <c r="Q25" i="56" s="1"/>
  <c r="T24" i="56"/>
  <c r="T28" i="56" s="1"/>
  <c r="M24" i="56"/>
  <c r="O18" i="56"/>
  <c r="O17" i="56"/>
  <c r="O16" i="56"/>
  <c r="O15" i="56"/>
  <c r="O14" i="56"/>
  <c r="O13" i="56"/>
  <c r="O12" i="56"/>
  <c r="O11" i="56"/>
  <c r="O10" i="56"/>
  <c r="N20" i="56"/>
  <c r="K12" i="56"/>
  <c r="K13" i="56"/>
  <c r="K14" i="56"/>
  <c r="K15" i="56"/>
  <c r="K16" i="56"/>
  <c r="K17" i="56"/>
  <c r="K18" i="56"/>
  <c r="K11" i="56"/>
  <c r="K10" i="56"/>
  <c r="Q21" i="56" l="1"/>
  <c r="Q24" i="56" s="1"/>
  <c r="Q28" i="56" s="1"/>
  <c r="J22" i="57" s="1"/>
  <c r="J26" i="57" s="1"/>
  <c r="K20" i="56"/>
  <c r="Q23" i="56"/>
  <c r="L26" i="57"/>
  <c r="N26" i="57"/>
  <c r="T31" i="56"/>
  <c r="T32" i="56" s="1"/>
  <c r="U32" i="56" s="1"/>
  <c r="N23" i="56"/>
  <c r="N21" i="56"/>
  <c r="N22" i="56"/>
  <c r="N25" i="56" s="1"/>
  <c r="J24" i="56"/>
  <c r="L18" i="56"/>
  <c r="L17" i="56"/>
  <c r="L16" i="56"/>
  <c r="L15" i="56"/>
  <c r="L14" i="56"/>
  <c r="L13" i="56"/>
  <c r="L12" i="56"/>
  <c r="L11" i="56"/>
  <c r="L10" i="56"/>
  <c r="H12" i="56"/>
  <c r="I12" i="56"/>
  <c r="H13" i="56"/>
  <c r="I13" i="56"/>
  <c r="H14" i="56"/>
  <c r="I14" i="56"/>
  <c r="H15" i="56"/>
  <c r="I15" i="56"/>
  <c r="H16" i="56"/>
  <c r="I16" i="56"/>
  <c r="H17" i="56"/>
  <c r="I17" i="56"/>
  <c r="H18" i="56"/>
  <c r="I18" i="56"/>
  <c r="F12" i="56"/>
  <c r="F13" i="56"/>
  <c r="F14" i="56"/>
  <c r="F15" i="56"/>
  <c r="F16" i="56"/>
  <c r="F17" i="56"/>
  <c r="F18" i="56"/>
  <c r="G24" i="56"/>
  <c r="C24" i="56"/>
  <c r="I11" i="56"/>
  <c r="H11" i="56"/>
  <c r="F11" i="56"/>
  <c r="I10" i="56"/>
  <c r="H10" i="56"/>
  <c r="F10" i="56"/>
  <c r="AD24" i="56" l="1"/>
  <c r="AA24" i="56"/>
  <c r="X24" i="56"/>
  <c r="F20" i="56"/>
  <c r="F23" i="56" s="1"/>
  <c r="H20" i="56"/>
  <c r="H23" i="56" s="1"/>
  <c r="U24" i="56"/>
  <c r="R24" i="56"/>
  <c r="L24" i="56"/>
  <c r="O24" i="56"/>
  <c r="N24" i="56"/>
  <c r="Q31" i="56"/>
  <c r="Q32" i="56" s="1"/>
  <c r="R32" i="56" s="1"/>
  <c r="N28" i="56"/>
  <c r="H22" i="57" s="1"/>
  <c r="H26" i="57" s="1"/>
  <c r="K23" i="56"/>
  <c r="K21" i="56"/>
  <c r="K22" i="56"/>
  <c r="K25" i="56" s="1"/>
  <c r="I24" i="56"/>
  <c r="N31" i="56" l="1"/>
  <c r="N32" i="56" s="1"/>
  <c r="O32" i="56" s="1"/>
  <c r="K24" i="56"/>
  <c r="K28" i="56" s="1"/>
  <c r="F22" i="57" s="1"/>
  <c r="F22" i="56"/>
  <c r="F25" i="56" s="1"/>
  <c r="H21" i="56"/>
  <c r="H22" i="56"/>
  <c r="H25" i="56" s="1"/>
  <c r="F21" i="56"/>
  <c r="K31" i="56" l="1"/>
  <c r="K32" i="56" s="1"/>
  <c r="L32" i="56" s="1"/>
  <c r="F24" i="56"/>
  <c r="F26" i="56" s="1"/>
  <c r="H24" i="56"/>
  <c r="H28" i="56" s="1"/>
  <c r="D22" i="57" s="1"/>
  <c r="D26" i="57" s="1"/>
  <c r="Z29" i="56" l="1"/>
  <c r="AA29" i="56" s="1"/>
  <c r="X28" i="56"/>
  <c r="AC29" i="56"/>
  <c r="AD29" i="56" s="1"/>
  <c r="AA28" i="56"/>
  <c r="AD28" i="56"/>
  <c r="AB34" i="56" s="1"/>
  <c r="W29" i="56"/>
  <c r="X29" i="56" s="1"/>
  <c r="H29" i="56"/>
  <c r="I29" i="56" s="1"/>
  <c r="H31" i="56"/>
  <c r="H32" i="56" s="1"/>
  <c r="T29" i="56"/>
  <c r="U29" i="56" s="1"/>
  <c r="U28" i="56"/>
  <c r="R28" i="56"/>
  <c r="Q29" i="56"/>
  <c r="R29" i="56" s="1"/>
  <c r="O28" i="56"/>
  <c r="N29" i="56"/>
  <c r="O29" i="56" s="1"/>
  <c r="B35" i="57"/>
  <c r="R27" i="57" s="1"/>
  <c r="R29" i="57" s="1"/>
  <c r="S26" i="57"/>
  <c r="B37" i="57"/>
  <c r="B39" i="57"/>
  <c r="B40" i="57" s="1"/>
  <c r="D27" i="57"/>
  <c r="D29" i="57" s="1"/>
  <c r="K29" i="56"/>
  <c r="L29" i="56" s="1"/>
  <c r="L28" i="56"/>
  <c r="I32" i="56"/>
  <c r="I28" i="56"/>
  <c r="Y34" i="56" l="1"/>
  <c r="S34" i="56"/>
  <c r="P34" i="56"/>
  <c r="V34" i="56"/>
  <c r="M34" i="56"/>
  <c r="N27" i="57"/>
  <c r="N29" i="57" s="1"/>
  <c r="P27" i="57"/>
  <c r="P29" i="57" s="1"/>
  <c r="J34" i="56"/>
  <c r="B36" i="57"/>
  <c r="F27" i="57"/>
  <c r="F29" i="57" s="1"/>
  <c r="L27" i="57"/>
  <c r="L29" i="57" s="1"/>
  <c r="J27" i="57"/>
  <c r="J29" i="57" s="1"/>
  <c r="H27" i="57"/>
  <c r="H29" i="57" s="1"/>
  <c r="G34" i="56"/>
  <c r="D10" i="33" l="1"/>
  <c r="O37" i="33" l="1"/>
  <c r="O6" i="33" s="1"/>
  <c r="O25" i="33"/>
  <c r="H14" i="57" l="1"/>
  <c r="G14" i="57" s="1"/>
  <c r="G13" i="57" s="1"/>
  <c r="P37" i="33"/>
  <c r="O10" i="33"/>
  <c r="P25" i="33"/>
  <c r="O13" i="33" l="1"/>
  <c r="K25" i="33" l="1"/>
  <c r="K37" i="33"/>
  <c r="K11" i="33" s="1"/>
  <c r="G25" i="33"/>
  <c r="G37" i="33"/>
  <c r="L28" i="32"/>
  <c r="I26" i="32"/>
  <c r="G6" i="33" l="1"/>
  <c r="D14" i="57" s="1"/>
  <c r="C14" i="57" s="1"/>
  <c r="C13" i="57" s="1"/>
  <c r="K6" i="33"/>
  <c r="F14" i="57" s="1"/>
  <c r="E14" i="57" s="1"/>
  <c r="E13" i="57" s="1"/>
  <c r="G10" i="33"/>
  <c r="K10" i="33"/>
  <c r="H37" i="33"/>
  <c r="L25" i="33"/>
  <c r="H25" i="33"/>
  <c r="L37" i="33"/>
  <c r="K13" i="33" l="1"/>
  <c r="G13" i="33"/>
</calcChain>
</file>

<file path=xl/sharedStrings.xml><?xml version="1.0" encoding="utf-8"?>
<sst xmlns="http://schemas.openxmlformats.org/spreadsheetml/2006/main" count="920" uniqueCount="295">
  <si>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</si>
  <si>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</si>
  <si>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</si>
  <si>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</si>
  <si>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</si>
  <si>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</si>
  <si>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</si>
  <si>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</si>
  <si>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</si>
  <si>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</si>
  <si>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</si>
  <si>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</si>
  <si>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</si>
  <si>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</si>
  <si>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</si>
  <si>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</si>
  <si>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</si>
  <si>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</si>
  <si>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</si>
  <si>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</si>
  <si>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</si>
  <si>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</si>
  <si>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</si>
  <si>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</si>
  <si>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</si>
  <si>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</si>
  <si>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</si>
  <si>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</si>
  <si>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</si>
  <si>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</si>
  <si>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</si>
  <si>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</si>
  <si>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</si>
  <si>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</si>
  <si>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</si>
  <si>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</si>
  <si>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</si>
  <si>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</si>
  <si>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</si>
  <si>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</si>
  <si>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</si>
  <si>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</si>
  <si>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</si>
  <si>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</si>
  <si>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</si>
  <si>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</si>
  <si>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</si>
  <si>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</si>
  <si>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</si>
  <si>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</si>
  <si>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</si>
  <si>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</si>
  <si>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</si>
  <si>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</si>
  <si>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</si>
  <si>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</si>
  <si>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</si>
  <si>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</si>
  <si>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</si>
  <si>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</si>
  <si>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</si>
  <si>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</si>
  <si>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</si>
  <si>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</si>
  <si>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</si>
  <si>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</si>
  <si>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</si>
  <si>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</si>
  <si>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</si>
  <si>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</si>
  <si>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</si>
  <si>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</si>
  <si>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</si>
  <si>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</si>
  <si>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</si>
  <si>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</si>
  <si>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</si>
  <si>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</si>
  <si>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</si>
  <si>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</si>
  <si>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</si>
  <si>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</si>
  <si>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</si>
  <si>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</si>
  <si>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</si>
  <si>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</si>
  <si>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</si>
  <si>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</si>
  <si>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</si>
  <si>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</si>
  <si>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</si>
  <si>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</si>
  <si>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</si>
  <si>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</si>
  <si>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</si>
  <si>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</si>
  <si>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</si>
  <si>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</si>
  <si>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</si>
  <si>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</si>
  <si>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</si>
  <si>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</si>
  <si>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</si>
  <si>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</si>
  <si>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</si>
  <si>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</si>
  <si>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</si>
  <si>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</si>
  <si>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</si>
  <si>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</si>
  <si>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</si>
  <si>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</si>
  <si>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</si>
  <si>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</si>
  <si>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</si>
  <si>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</si>
  <si>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</si>
  <si>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</si>
  <si>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</si>
  <si>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</si>
  <si>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</si>
  <si>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</si>
  <si>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</si>
  <si>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</si>
  <si>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</si>
  <si>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</si>
  <si>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</si>
  <si>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</si>
  <si>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</si>
  <si>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</si>
  <si>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</si>
  <si>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</si>
  <si>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</si>
  <si>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</si>
  <si>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</si>
  <si>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</si>
  <si>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</si>
  <si>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</si>
  <si>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</si>
  <si>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</si>
  <si>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</si>
  <si>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</si>
  <si>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</si>
  <si>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</si>
  <si>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</si>
  <si>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</si>
  <si>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</si>
  <si>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</si>
  <si>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</si>
  <si>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</si>
  <si>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</si>
  <si>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</si>
  <si>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</si>
  <si>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</si>
  <si>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</si>
  <si>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</si>
  <si>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</si>
  <si>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</si>
  <si>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</si>
  <si>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</si>
  <si>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</si>
  <si>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</si>
  <si>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</si>
  <si>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</si>
  <si>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</si>
  <si>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</si>
  <si>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NO</t>
  </si>
  <si>
    <t>ML</t>
  </si>
  <si>
    <t>KG</t>
  </si>
  <si>
    <t>TOTAL PRESUPUESTO OFICIAL</t>
  </si>
  <si>
    <t>2.1 - g)</t>
  </si>
  <si>
    <t>PERSONAL MÍNIMO REQUERIDO</t>
  </si>
  <si>
    <t>PROFESIONAL EN SALUD OCUPACIONAL
FECHA EXP. 2012
DISPONIBILIDAD 50%</t>
  </si>
  <si>
    <t>2.4.</t>
  </si>
  <si>
    <t>PROPUESTA ECONOMICA</t>
  </si>
  <si>
    <t>Corrección Aritmetica</t>
  </si>
  <si>
    <t>NO HABIL</t>
  </si>
  <si>
    <t>VR. PROPUESTA CORREGIDA</t>
  </si>
  <si>
    <t>PUNTAJE VR. PROPUESTA</t>
  </si>
  <si>
    <t>PUNTAJE PERS. REQUER.</t>
  </si>
  <si>
    <t>TOTAL</t>
  </si>
  <si>
    <t>ORDEN DE ELEGIBILIDAD</t>
  </si>
  <si>
    <t>PO</t>
  </si>
  <si>
    <t>FORMULA</t>
  </si>
  <si>
    <t>MEDIA</t>
  </si>
  <si>
    <t>Of.validas</t>
  </si>
  <si>
    <t># PO</t>
  </si>
  <si>
    <t>TRM</t>
  </si>
  <si>
    <t>Decimales</t>
  </si>
  <si>
    <t xml:space="preserve">COMITÉ TECNICO ASESOR </t>
  </si>
  <si>
    <t>CALIFICACIÓN  FACTOR CALIDAD</t>
  </si>
  <si>
    <t>ÍTEM</t>
  </si>
  <si>
    <t>PERSONAL MINIMO DEL PROCESO</t>
  </si>
  <si>
    <t>FACTOR CALIDAD</t>
  </si>
  <si>
    <t>PUNTAJE POR PERSONAL OFRECIDO PARA LA OBRA</t>
  </si>
  <si>
    <t>RESIDENTE DE OBRA</t>
  </si>
  <si>
    <t>Carta de Compromiso 100%</t>
  </si>
  <si>
    <t>MAESTRO DE OBRA</t>
  </si>
  <si>
    <t xml:space="preserve">PROFESIONAL EN SALUD OCUPACIONAL </t>
  </si>
  <si>
    <t>Carta de Compromiso 50%</t>
  </si>
  <si>
    <t>MAX</t>
  </si>
  <si>
    <t>En el caso de estructura plural, el integrante que aporte el 40% de la experiencia específica o más relacionada con el criterio del VTE, deberá tener una participación mínima en la estructura plural del 40%.</t>
  </si>
  <si>
    <r>
      <rPr>
        <b/>
        <sz val="12"/>
        <rFont val="Arial Narrow"/>
        <family val="2"/>
      </rPr>
      <t xml:space="preserve">Profesional en salud ocupacional. </t>
    </r>
    <r>
      <rPr>
        <sz val="12"/>
        <rFont val="Arial Narrow"/>
        <family val="2"/>
      </rPr>
      <t>Un (1)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r>
  </si>
  <si>
    <t>ING. CIVIL
FECHA EXP. M.P. 1991
DISPONIBILIDAD 100%</t>
  </si>
  <si>
    <t>PROFESIONAL EN SALUD OCUPACIONAL
FECHA EXP. 2011
DISPONIBILIDAD 50%</t>
  </si>
  <si>
    <t>ING. CIVIL
FECHA EXP. M.P. 2000
DISPONIBILIDAD 100%</t>
  </si>
  <si>
    <t>MAESTRO
FECHA EXP. 2007
DISPONIBILIDAD 100%</t>
  </si>
  <si>
    <t>ING. CIVIL
FECHA EXP. M.P. 1999</t>
  </si>
  <si>
    <t>ING. CIVIL
FECHA EXP. M.P. 1993
DISPONIBILIDAD 100%</t>
  </si>
  <si>
    <t>CAPITAL DE TRABAJO &gt;= 100%PO
PO =  $168.242.461,oo</t>
  </si>
  <si>
    <t>NIVEL DE ENDEUDAMIENTO &lt;= 60%</t>
  </si>
  <si>
    <t>RAZÓN DE COBERTURA DE INTERESES &gt;= 1 ó INDEFINIDO</t>
  </si>
  <si>
    <t>RENTABILIDAD SOBRE PATRIMONIO &gt; 0.03</t>
  </si>
  <si>
    <t>RENTABILIDAD SOBRE ACTIVOS &gt; 0.01</t>
  </si>
  <si>
    <t>NO APORTA EL REQUISITO. DEBE SUBSANARLO</t>
  </si>
  <si>
    <t xml:space="preserve">LADY CRISTINA PAZ MBURBANO </t>
  </si>
  <si>
    <t>Jefe, Oficina Asesora</t>
  </si>
  <si>
    <t>ABOGADA</t>
  </si>
  <si>
    <t xml:space="preserve">Universidad del Cauca </t>
  </si>
  <si>
    <t>LICITACIÓN PÚBLICA N° 033-2017</t>
  </si>
  <si>
    <t>OBJETO:OBRA CIVIL PARA LA CONSTRUCCIÓN DE UN MÓDULO FLOTANTE EN LA REPRESA DE LA SALVAJINA UBICADA EN EL MUNICIPIO DE MORALES, DEPARTAMENTO DEL CAUCA</t>
  </si>
  <si>
    <t>ELEAZAR GIRALDO FAJURI</t>
  </si>
  <si>
    <t>OLGA PATRICIA BALDRICH</t>
  </si>
  <si>
    <t>MARIA JOSE GONZALEZ CASAS</t>
  </si>
  <si>
    <t>EDGAR FELIPE ACOSTA</t>
  </si>
  <si>
    <t xml:space="preserve">CARLOS ARTURO RINCON </t>
  </si>
  <si>
    <t xml:space="preserve">LIVIO EFREN NAVIA </t>
  </si>
  <si>
    <t xml:space="preserve">DIEGO FERNANDO CORTEZ </t>
  </si>
  <si>
    <t>HEVERT LIZARDO DORADO</t>
  </si>
  <si>
    <t>DEBE APORTAR COPIA COMPLETA DE LA CEDULA DE CIUDADANIA</t>
  </si>
  <si>
    <t>LA POLIZA NO SE ENCUENTRA SUSCRITA. DEBE SUBSANAR EL REQUISITO</t>
  </si>
  <si>
    <t>NO APORTA PLANILLA CORRESPONDIENTE A SALUD Y ARL DEL MES DE NOVIEMBRE</t>
  </si>
  <si>
    <t xml:space="preserve">LA CERTIFICACIÓN QUE APORTA INDICA QUE SE ENCUENTRA AL DÍA EN LOS APORTES POR CONCEPTO DE PARAFISCALES, SIN EMBARGO LA PLANILLA NO REFLEJA DICHA SITUACIÓN. EL OFERENTE DEBE ENTREGAR LA PLANILLA DONDE SE EVIDENCIE EL CUMPLIMIENTO CON APORTES A PARAFISCALES O INDICAR QUE NO SE ENCUENTRA OBLIGADO. </t>
  </si>
  <si>
    <t>DEBE APORTAR PLANILLA DEL MES DE NOVIEMBRE Y CERTIFICACIÓN DE PAGO</t>
  </si>
  <si>
    <t>MODIFICA EL CONTENIDO EN EL ITEM NO. 09</t>
  </si>
  <si>
    <t>NO APORTA EL REQUISITO</t>
  </si>
  <si>
    <t>APORTA EL RECIBO DE PAGO, PERO NO EL REQUISITO. DEBE SUBSANAR</t>
  </si>
  <si>
    <t>DEBE SUBSANAR</t>
  </si>
  <si>
    <t>HÁBIL</t>
  </si>
  <si>
    <t>MÁXIMO dos (02) contratos de obra civil de construcción y/o adecuación y/o ampliación de edificaciones públicas no residenciales.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Al menos uno de los contratos aportados para acreditar la experiencia específica debe contener dentro de su objeto la instalación de mínimo 4.800 Kg de acero estructural.
Cada contrato que el proponente aporte como experiencia específica debe estar registrado en el RUP y debe encontrarse inscrito en los dos (2) códigos UNSPSC exigidos en el numeral 2.1 literal (d) del presente pliego de condiciones. El RUP deberá estar vigente y en firme, de lo contrario el proponente quedará INHABILITADO.  721214 - 721529</t>
  </si>
  <si>
    <t>VALOR TOTAL EJECUTADO 
PO = $79.989.700,oo</t>
  </si>
  <si>
    <r>
      <rPr>
        <b/>
        <sz val="12"/>
        <rFont val="Arial Narrow"/>
        <family val="2"/>
      </rPr>
      <t>Director de obra</t>
    </r>
    <r>
      <rPr>
        <sz val="12"/>
        <rFont val="Arial Narrow"/>
        <family val="2"/>
      </rPr>
      <t>: Un (1) ingeniero civil o arquitecto, con al menos quince (15) años de experiencia general, contados a partir de la expedición de la matricula profesional, quien será el coordinador y responsable de cada una de las actividades y productos descritos en el presupuesto oficial.</t>
    </r>
  </si>
  <si>
    <r>
      <rPr>
        <b/>
        <sz val="12"/>
        <rFont val="Arial Narrow"/>
        <family val="2"/>
      </rPr>
      <t>Residente de Obra</t>
    </r>
    <r>
      <rPr>
        <sz val="12"/>
        <rFont val="Arial Narrow"/>
        <family val="2"/>
      </rPr>
      <t>. Un (1) ingeniero civil o arquitecto con al menos diez (10) años de experiencia general, contados a partir de la expedición de la matricula profesional, y experiencia específica certificada como residente de obra o contratista de obra de al menos un (01) contrato de obra civil de construcción y/o adecuación y/o ampliación de edificaciones no residenciales celebrados con entidades públicas.</t>
    </r>
  </si>
  <si>
    <r>
      <rPr>
        <b/>
        <sz val="12"/>
        <rFont val="Arial Narrow"/>
        <family val="2"/>
      </rPr>
      <t>Maestro de obra</t>
    </r>
    <r>
      <rPr>
        <sz val="12"/>
        <rFont val="Arial Narrow"/>
        <family val="2"/>
      </rPr>
      <t>. Un (1) maestro o técnico en construcción con al menos cinco (5) años de experiencia general, contados a partir de la expedición de la matricula profesional, y experiencia específica certificada como maestro de obra o contratista de obra de al menos un (01) contrato de obra civil de construcción y/o adecuación y/o ampliación de edificaciones no residenciales celebrados con entidades públicas.</t>
    </r>
  </si>
  <si>
    <t>UNSPSC
 721214 - 721529</t>
  </si>
  <si>
    <t>ING. CIVIL
FECHA EXP. M.P. 1996
DISPONIBILIDAD 100%</t>
  </si>
  <si>
    <t>ING. CIVIL
FECHA EXP. M.P. 1988
DISPONIBILIDAD 100%</t>
  </si>
  <si>
    <t>MAESTRO
FECHA EXP. 2004
DISPONIBILIDAD 100%</t>
  </si>
  <si>
    <t>MODULO FLOTANTE</t>
  </si>
  <si>
    <t>SISTEMA FLOTANTE INCLUYE TINAS Y REFUERZO</t>
  </si>
  <si>
    <t>ESTRUCTURA METALICA  CUBIERTA, INCLUYE CERCHAS, COLUMNAS, RIOSTRAS, TENSORES, PERLINES</t>
  </si>
  <si>
    <t>TEJA ASBESTO CEMENTO</t>
  </si>
  <si>
    <t>CABALLETE TEJA ASBESTO CEMENTO VENTILAC.</t>
  </si>
  <si>
    <t>SUMINISTRO E INSTALACION PISO EN TABLON DE MADERA PARA MODULO FLOTANTE</t>
  </si>
  <si>
    <t>MURO 1 BOARD 2 CARAS INCLUYE PINTURA</t>
  </si>
  <si>
    <t>VENTANA ALUMINIO INCLUYE MARCO</t>
  </si>
  <si>
    <t>PUERTAS ALUMINIO CORREDERA DE 2X2.1 M INCLUYE MARCO</t>
  </si>
  <si>
    <t>PUERTA  ALUMINIO DE 0.9X2.10 M INCLUYE MARCO</t>
  </si>
  <si>
    <t xml:space="preserve">PESO MUERTO CONCRETO 3000 PSI 0.6*0.6*1.0 INCLUYE EXCAVACION , MANILA, </t>
  </si>
  <si>
    <t>ING. CIVIL
FECHA EXP. M.P. 1976
DISPONIBILIDAD 20%</t>
  </si>
  <si>
    <t>PROFESIONAL EN SALUD OCUPACIONAL
FECHA EXP. 2016
DISPONIBILIDAD 50%</t>
  </si>
  <si>
    <r>
      <t xml:space="preserve">EL CONTRATO No.1
INSCRITO EN LOS CODIGOS UNSPSC 721214 - 721529
APORTA ACTA DE RECIBO Y LIQUIDACION
CUMPLE ACERO ESTRUCTURAL
</t>
    </r>
    <r>
      <rPr>
        <b/>
        <sz val="11"/>
        <color rgb="FFFF0000"/>
        <rFont val="Arial Narrow"/>
        <family val="2"/>
      </rPr>
      <t/>
    </r>
  </si>
  <si>
    <r>
      <t xml:space="preserve">EL CONTRATO No.1
INSCRITO EN LOS CODIGOS UNSPSC 721214 - 721529
APORTA CERTIFICACION Y ACTA DE RECIBO Y LIQUIDACION
EL CONTRATO No.2
INSCRITO EN LOS CODIGOS UNSPSC 721214 - 721529
APORTA CERTIFICACION
CUMPLE ACERO ESTRUCTURAL
</t>
    </r>
    <r>
      <rPr>
        <b/>
        <sz val="11"/>
        <color rgb="FFFF0000"/>
        <rFont val="Arial Narrow"/>
        <family val="2"/>
      </rPr>
      <t/>
    </r>
  </si>
  <si>
    <t>EL CONTRATO No.1
INSCRITO EN LOS CODIGOS UNSPSC 721214 - 721529
APORTA ACTA DE LIQUIDACION
CUMPLE ACERO ESTRUCTURAL</t>
  </si>
  <si>
    <t>EL CONTRATO No.1
INSCRITO EN LOS CODIGOS UNSPSC 721214 - 721529
APORTA CERTIFICACION
CUMPLE ACERO ESTRUCTURAL</t>
  </si>
  <si>
    <t>ING. CIVIL
FECHA EXP. M.P. 2004
DISPONIBILIDAD 100%
NO APORTA CERTIFICACIONES DE EXPERIENCIA EXPEDIDAS POR ENTIDAD PUBLICA, TAMPOCO ACTAS DE RECIBO FINAL Y/O ACTAS DE LIQUIDACION Y/O CERTIFICACIONES DE LOS CORRESPONDIENTES CONTRATOS</t>
  </si>
  <si>
    <t>MAESTRO
FECHA EXP. 2002
DISPONIBILIDAD 100%
APORTA CERTIFICACION PERO NO APORTA OPS CORRESPONDIENTE, TAMPOCO ACTA DE RECIBO FINAL Y/O ACTA DE LIQUIDACION Y/O CERTIFICACION DEL CORRESPONDIENTE CONTRATO</t>
  </si>
  <si>
    <t>ING. CIVIL
FECHA EXP. M.P. 1990
NO APORTA CARTA DE COMPROMISO</t>
  </si>
  <si>
    <t>MAESTRO
FECHA EXP. 2001
DISPONIBILIDAD 100%
APORTA OPS PERO NO APORTA CERTIFICACION DE EXPERIENCIA, TAMPOCO ACTA DE RECIBO FINAL Y/O ACTA DE LIQUIDACION Y/O CERTIFICACION DEL CORRESPONDIENTE CONTRATO</t>
  </si>
  <si>
    <t>NO HABIL / SUBSANAR</t>
  </si>
  <si>
    <t>NO HABIL FINANCIERAMENTE</t>
  </si>
  <si>
    <t>LIVIO EFREN NAVIA PERAFAN</t>
  </si>
  <si>
    <t>EL CONTRATO No.1
INSCRITO EN LOS CODIGOS UNSPSC 721214 - 721529
APORTA ACTA DE LIQUIDACION
EL CONTRATO No.2
INSCRITO EN LOS CODIGOS UNSPSC 721214 - 721529
APORTA ACTA DE RECIBO FINAL
CUMPLE ACERO ESTRUCTURAL</t>
  </si>
  <si>
    <t>ING. CIVIL
FECHA EXP. M.P. 1995
DISPONIBILIDAD 50%</t>
  </si>
  <si>
    <t>ING. CIVIL
FECHA EXP. M.P. 1995
DISPONIBILIDAD 100%</t>
  </si>
  <si>
    <t>MAESTRO
FECHA EXP. 2000
DISPONIBILIDAD 100%</t>
  </si>
  <si>
    <t>OBJETO: OBRA CIVIL PARA LA CONSTRUCCIÓN DE UN MÓDULO FLOTANTE EN LA REPRESA DE LA SALVAJINA UBICADA EN EL MUNICIPIO DE MORALES, DEPARTAMENTO DEL CAUCA</t>
  </si>
  <si>
    <t>LICITACION No. 033-2017</t>
  </si>
  <si>
    <t>OBJETO: OBRA CIVIL PARA LA CONSTRUCCIÓN DE UN MÓDULO FLOTANTE EN LA REPRESA DE LA SALVAJINA UBICADA EN EL MUNICIPIO DE MORALES, DEPARTAMENTO DEL CAUCA.</t>
  </si>
  <si>
    <t>DIEGO FERNANDO CORTES MUÑOZ</t>
  </si>
  <si>
    <t>GOBERNACION</t>
  </si>
  <si>
    <t>SILVIA</t>
  </si>
  <si>
    <t>NO APORTA FORMULARIO G EXPERIENCIA ESPECIFICA</t>
  </si>
  <si>
    <t>MAESTRO
FECHA EXP. 2009
DISPONIBILIDAD 100%
NO APORTA VIGENCIA DE LA TARJETA PROFESIONAL.
APORTA CERTIFICACION Y OPS, PERO NO APORTA ACTA DE RECIBO FINAL Y/O ACTA DE LIQUIDACION Y/O CERTIFICACION DEL CORRESPONDIENTE CONTRATO</t>
  </si>
  <si>
    <t>PROFESIONAL EN SALUD OCUPACIONAL
FECHA EXP. 2015
DISPONIBILIDAD 50%</t>
  </si>
  <si>
    <t>HEBERT LIZARDO DORADO DORADO</t>
  </si>
  <si>
    <t>EL CONTRATO No.1
INSCRITO EN LOS CODIGOS UNSPSC 721214 - 721529
APORTA ACTA DE RECIBO FINAL
EL CONTRATO No.2
INSCRITO EN LOS CODIGOS UNSPSC 721214 - 721529
APORTA ACTA DE RECIBO FINAL
CUMPLE ACERO ESTRUCTURAL</t>
  </si>
  <si>
    <t xml:space="preserve">MAESTRO
FECHA EXP. 2008
DISPONIBILIDAD 100%
</t>
  </si>
  <si>
    <t>ESPECIALISTA EN SALUD OCUPACIONAL
FECHA EXP. 2013
DISPONIBILIDAD 50%</t>
  </si>
  <si>
    <t>SUBSANA LA CERTIFICACIÓN QUE APORTA INDICANDO QUE NO SE ENCUENTRA OBLIGADO AL PAGO POR CONCEPTO DE PARAFISCALES, EN RAZÓN A QUE NO TIENE PERSONAL A CARGO. APORTA LA PLANILLA CORRESPONDER AL MES DE NOVIEMBRE</t>
  </si>
  <si>
    <t>APORTA EL DOCUMENTO EN FORMA ADECUADA</t>
  </si>
  <si>
    <t xml:space="preserve">SUBSANA LA PLANILLA . </t>
  </si>
  <si>
    <t xml:space="preserve">SUBSANA Y  APORTA LA PLANILLA DEL MES DE DICIEMBRE. </t>
  </si>
  <si>
    <t>NO HABIL JURIDICAMENTE</t>
  </si>
  <si>
    <r>
      <t>ING. CIVIL
FECHA EXP. M.P. 2001
SUBSANA ACTA DE COMPROMISO DEL PERSONAL (</t>
    </r>
    <r>
      <rPr>
        <b/>
        <sz val="10"/>
        <color rgb="FFFF0000"/>
        <rFont val="Arial Narrow"/>
        <family val="2"/>
      </rPr>
      <t>NO SE OTORGA PUNTAJE</t>
    </r>
    <r>
      <rPr>
        <b/>
        <sz val="10"/>
        <rFont val="Arial Narrow"/>
        <family val="2"/>
      </rPr>
      <t xml:space="preserve">), SUBSANA VIGENCIA DE LA MATRICULA PROFESIONAL, SUBSANA DOS (2) CERTIFICACIONES DE EXPERIENCIA COMO RESIDENTE Y DIRECTOR SUSCRITAS POR CONTRATISTA DE OBRA, </t>
    </r>
    <r>
      <rPr>
        <b/>
        <sz val="10"/>
        <color rgb="FFFF0000"/>
        <rFont val="Arial Narrow"/>
        <family val="2"/>
      </rPr>
      <t>PERO NO APORTA OPS NI  ACTAS DE RECIBO FINAL Y/O ACTAS DE LIQUIDACION Y/O CERTIFICACIONES DE LOS CORRESPONDIENTES CONTRATOS</t>
    </r>
    <r>
      <rPr>
        <b/>
        <sz val="1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</si>
</sst>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quot;$&quot;* #,##0_-;\-&quot;$&quot;* #,##0_-;_-&quot;$&quot;* &quot;-&quot;_-;_-@_-"/>
    <numFmt numFmtId="41" formatCode="_-* #,##0_-;\-* #,##0_-;_-* &quot;-&quot;_-;_-@_-"/>
    <numFmt numFmtId="44" formatCode="_-&quot;$&quot;* #,##0.00_-;\-&quot;$&quot;* #,##0.00_-;_-&quot;$&quot;* &quot;-&quot;??_-;_-@_-"/>
    <numFmt numFmtId="164" formatCode="&quot;$&quot;\ #,##0_);[Red]\(&quot;$&quot;\ #,##0\)"/>
    <numFmt numFmtId="165" formatCode="_-* #,##0.00\ _€_-;\-* #,##0.00\ _€_-;_-* &quot;-&quot;??\ _€_-;_-@_-"/>
    <numFmt numFmtId="166" formatCode="_ * #,##0_ ;_ * \-#,##0_ ;_ * &quot;-&quot;??_ ;_ @_ "/>
    <numFmt numFmtId="167" formatCode="_ &quot;$&quot;\ * #,##0_ ;_ &quot;$&quot;\ * \-#,##0_ ;_ &quot;$&quot;\ * &quot;-&quot;_ ;_ @_ "/>
    <numFmt numFmtId="168" formatCode="&quot;$&quot;\ #,##0"/>
    <numFmt numFmtId="169" formatCode="_ &quot;$&quot;\ * #,##0.00_ ;_ &quot;$&quot;\ * \-#,##0.00_ ;_ &quot;$&quot;\ * &quot;-&quot;??_ ;_ @_ "/>
    <numFmt numFmtId="170" formatCode="&quot;$&quot;\ #,##0.00"/>
    <numFmt numFmtId="171" formatCode="_ * #,##0.00_ ;_ * \-#,##0.00_ ;_ * &quot;-&quot;??_ ;_ @_ "/>
    <numFmt numFmtId="172" formatCode="_-* #,##0\ _€_-;\-* #,##0\ _€_-;_-* &quot;-&quot;??\ _€_-;_-@_-"/>
    <numFmt numFmtId="173" formatCode="_-* #,##0_-;\-* #,##0_-;_-* &quot;-&quot;??_-;_-@_-"/>
    <numFmt numFmtId="174" formatCode="_-* #,##0.00_-;\-* #,##0.00_-;_-* &quot;-&quot;_-;_-@_-"/>
    <numFmt numFmtId="175" formatCode="0.000"/>
  </numFmts>
  <fonts count="3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12"/>
      <name val="Calibri"/>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19">
    <xf numFmtId="0" fontId="0" fillId="0" borderId="0"/>
    <xf numFmtId="165"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9"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xf numFmtId="41" fontId="1" fillId="0" borderId="0" applyFont="0" applyFill="0" applyBorder="0" applyAlignment="0" applyProtection="0"/>
    <xf numFmtId="0" fontId="37" fillId="0" borderId="0"/>
  </cellStyleXfs>
  <cellXfs count="353">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42"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42"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8" fontId="8" fillId="0" borderId="1" xfId="0" applyNumberFormat="1" applyFont="1" applyFill="1" applyBorder="1" applyAlignment="1">
      <alignment vertical="center"/>
    </xf>
    <xf numFmtId="168"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8"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8"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8"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8"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8"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8"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8"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6" fontId="0" fillId="0" borderId="0" xfId="1" applyNumberFormat="1" applyFont="1" applyBorder="1" applyAlignment="1">
      <alignment horizontal="center"/>
    </xf>
    <xf numFmtId="166" fontId="16" fillId="0" borderId="0" xfId="1" applyNumberFormat="1" applyFont="1" applyFill="1" applyBorder="1" applyAlignment="1">
      <alignment horizontal="center"/>
    </xf>
    <xf numFmtId="166" fontId="2" fillId="0" borderId="0" xfId="1" applyNumberFormat="1"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7"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5" fillId="0" borderId="25" xfId="110" applyNumberFormat="1" applyFont="1" applyBorder="1" applyAlignment="1">
      <alignment horizontal="center" vertical="center"/>
    </xf>
    <xf numFmtId="168" fontId="27" fillId="8" borderId="25" xfId="110" applyNumberFormat="1" applyFont="1" applyFill="1" applyBorder="1" applyAlignment="1">
      <alignment horizontal="right" vertical="center"/>
    </xf>
    <xf numFmtId="0" fontId="5" fillId="0" borderId="25" xfId="110" applyFont="1" applyBorder="1" applyAlignment="1">
      <alignment horizontal="center" vertical="center"/>
    </xf>
    <xf numFmtId="0" fontId="8" fillId="0" borderId="29" xfId="0" applyFont="1" applyFill="1" applyBorder="1" applyAlignment="1">
      <alignment horizontal="center" vertical="center"/>
    </xf>
    <xf numFmtId="0" fontId="8" fillId="0" borderId="29" xfId="0" applyFont="1" applyFill="1" applyBorder="1" applyAlignment="1">
      <alignment horizontal="left" vertical="center" wrapText="1"/>
    </xf>
    <xf numFmtId="174" fontId="8" fillId="0" borderId="29" xfId="117" applyNumberFormat="1" applyFont="1" applyFill="1" applyBorder="1" applyAlignment="1">
      <alignment horizontal="center" vertical="center"/>
    </xf>
    <xf numFmtId="168" fontId="8" fillId="0" borderId="29" xfId="2" applyNumberFormat="1" applyFont="1" applyFill="1" applyBorder="1" applyAlignment="1">
      <alignment vertical="center"/>
    </xf>
    <xf numFmtId="168" fontId="8" fillId="0" borderId="29" xfId="0" applyNumberFormat="1" applyFont="1" applyFill="1" applyBorder="1" applyAlignment="1">
      <alignment vertical="center"/>
    </xf>
    <xf numFmtId="0" fontId="18" fillId="0" borderId="29" xfId="112" applyFont="1" applyFill="1" applyBorder="1" applyAlignment="1">
      <alignment horizontal="center" vertical="center"/>
    </xf>
    <xf numFmtId="0" fontId="18" fillId="0" borderId="29" xfId="112" applyFont="1" applyFill="1" applyBorder="1" applyAlignment="1">
      <alignment horizontal="center" vertical="center" wrapText="1"/>
    </xf>
    <xf numFmtId="170" fontId="18" fillId="0" borderId="29"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9" xfId="0" applyFont="1" applyFill="1" applyBorder="1" applyAlignment="1">
      <alignment horizontal="left" vertical="center"/>
    </xf>
    <xf numFmtId="168" fontId="7" fillId="0" borderId="29" xfId="0" applyNumberFormat="1" applyFont="1" applyFill="1" applyBorder="1" applyAlignment="1">
      <alignment vertical="center"/>
    </xf>
    <xf numFmtId="0" fontId="7" fillId="0" borderId="29" xfId="0" applyFont="1" applyFill="1" applyBorder="1" applyAlignment="1">
      <alignment horizontal="center" vertical="center"/>
    </xf>
    <xf numFmtId="0" fontId="7" fillId="0" borderId="0" xfId="0" applyFont="1" applyFill="1" applyAlignment="1">
      <alignment horizontal="center" vertical="center"/>
    </xf>
    <xf numFmtId="2" fontId="8" fillId="0" borderId="29" xfId="0" applyNumberFormat="1" applyFont="1" applyFill="1" applyBorder="1" applyAlignment="1">
      <alignment horizontal="center" vertical="center"/>
    </xf>
    <xf numFmtId="3" fontId="2" fillId="0" borderId="29" xfId="98" applyNumberFormat="1" applyFont="1" applyFill="1" applyBorder="1" applyAlignment="1">
      <alignment horizontal="right" vertical="center"/>
    </xf>
    <xf numFmtId="10" fontId="2" fillId="0" borderId="29" xfId="97" applyNumberFormat="1" applyFont="1" applyFill="1" applyBorder="1" applyAlignment="1">
      <alignment horizontal="center" vertical="center"/>
    </xf>
    <xf numFmtId="10" fontId="8" fillId="0" borderId="29" xfId="97" applyNumberFormat="1" applyFont="1" applyFill="1" applyBorder="1" applyAlignment="1">
      <alignment horizontal="center" vertical="center"/>
    </xf>
    <xf numFmtId="168" fontId="12" fillId="0" borderId="29" xfId="1" applyNumberFormat="1" applyFont="1" applyFill="1" applyBorder="1" applyAlignment="1">
      <alignment horizontal="left" vertical="center"/>
    </xf>
    <xf numFmtId="10" fontId="12" fillId="0" borderId="29" xfId="97" applyNumberFormat="1" applyFont="1" applyFill="1" applyBorder="1" applyAlignment="1">
      <alignment horizontal="center" vertical="center"/>
    </xf>
    <xf numFmtId="3" fontId="12" fillId="0" borderId="29"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8" fontId="12" fillId="0" borderId="30" xfId="1" applyNumberFormat="1" applyFont="1" applyFill="1" applyBorder="1" applyAlignment="1">
      <alignment horizontal="left" vertical="center"/>
    </xf>
    <xf numFmtId="9" fontId="8" fillId="0" borderId="29" xfId="97" applyFont="1" applyFill="1" applyBorder="1" applyAlignment="1">
      <alignment vertical="center"/>
    </xf>
    <xf numFmtId="0" fontId="7" fillId="0" borderId="29" xfId="0" applyFont="1" applyFill="1" applyBorder="1" applyAlignment="1">
      <alignment vertical="center"/>
    </xf>
    <xf numFmtId="10" fontId="7" fillId="0" borderId="29" xfId="97" applyNumberFormat="1" applyFont="1" applyFill="1" applyBorder="1" applyAlignment="1">
      <alignment vertical="center"/>
    </xf>
    <xf numFmtId="10" fontId="8" fillId="0" borderId="29" xfId="97" applyNumberFormat="1" applyFont="1" applyFill="1" applyBorder="1" applyAlignment="1">
      <alignment vertical="center"/>
    </xf>
    <xf numFmtId="0" fontId="19" fillId="0" borderId="29" xfId="112" applyFont="1" applyFill="1" applyBorder="1" applyAlignment="1">
      <alignment horizontal="center" vertical="center"/>
    </xf>
    <xf numFmtId="0" fontId="19" fillId="0" borderId="29" xfId="112" applyFont="1" applyFill="1" applyBorder="1" applyAlignment="1">
      <alignment horizontal="center" vertical="center" wrapText="1"/>
    </xf>
    <xf numFmtId="0" fontId="19" fillId="5" borderId="29" xfId="112" applyFont="1" applyFill="1" applyBorder="1" applyAlignment="1">
      <alignment horizontal="justify" vertical="center"/>
    </xf>
    <xf numFmtId="0" fontId="19" fillId="5" borderId="29" xfId="112" applyFont="1" applyFill="1" applyBorder="1" applyAlignment="1">
      <alignment horizontal="center" vertical="center" wrapText="1"/>
    </xf>
    <xf numFmtId="0" fontId="20" fillId="0" borderId="29" xfId="112" applyFont="1" applyFill="1" applyBorder="1" applyAlignment="1">
      <alignment vertical="center"/>
    </xf>
    <xf numFmtId="0" fontId="16" fillId="6" borderId="29" xfId="112" applyFont="1" applyFill="1" applyBorder="1" applyAlignment="1">
      <alignment horizontal="justify" vertical="center" wrapText="1"/>
    </xf>
    <xf numFmtId="0" fontId="20" fillId="0" borderId="29" xfId="112" applyFont="1" applyFill="1" applyBorder="1" applyAlignment="1">
      <alignment horizontal="center" vertical="center" wrapText="1"/>
    </xf>
    <xf numFmtId="0" fontId="16" fillId="6" borderId="29" xfId="112" applyFont="1" applyFill="1" applyBorder="1" applyAlignment="1">
      <alignment horizontal="left" vertical="center" wrapText="1"/>
    </xf>
    <xf numFmtId="167" fontId="18" fillId="0" borderId="29" xfId="113" applyNumberFormat="1" applyFont="1" applyFill="1" applyBorder="1" applyAlignment="1">
      <alignment horizontal="center" vertical="center" wrapText="1"/>
    </xf>
    <xf numFmtId="167" fontId="18" fillId="0" borderId="29" xfId="113" applyNumberFormat="1" applyFont="1" applyFill="1" applyBorder="1" applyAlignment="1">
      <alignment vertical="center" wrapText="1"/>
    </xf>
    <xf numFmtId="0" fontId="16" fillId="6" borderId="29" xfId="0" applyFont="1" applyFill="1" applyBorder="1" applyAlignment="1">
      <alignment horizontal="justify" vertical="center" wrapText="1"/>
    </xf>
    <xf numFmtId="0" fontId="18" fillId="0" borderId="29" xfId="0" applyFont="1" applyFill="1" applyBorder="1" applyAlignment="1">
      <alignment horizontal="center" vertical="center"/>
    </xf>
    <xf numFmtId="3" fontId="18" fillId="0" borderId="29" xfId="0" applyNumberFormat="1" applyFont="1" applyFill="1" applyBorder="1" applyAlignment="1">
      <alignment horizontal="center" vertical="center"/>
    </xf>
    <xf numFmtId="0" fontId="19" fillId="5" borderId="29" xfId="112" applyFont="1" applyFill="1" applyBorder="1" applyAlignment="1">
      <alignment horizontal="left" vertical="center"/>
    </xf>
    <xf numFmtId="0" fontId="25" fillId="5" borderId="29"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9"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0" fontId="18" fillId="0" borderId="0" xfId="112" applyNumberFormat="1" applyFont="1" applyFill="1" applyAlignment="1">
      <alignment horizontal="center" vertical="center"/>
    </xf>
    <xf numFmtId="170" fontId="18" fillId="0" borderId="0" xfId="112" applyNumberFormat="1" applyFont="1" applyFill="1" applyAlignment="1">
      <alignment horizontal="justify" vertical="justify"/>
    </xf>
    <xf numFmtId="175" fontId="16" fillId="0" borderId="0" xfId="112" applyNumberFormat="1" applyFont="1" applyFill="1" applyAlignment="1">
      <alignment horizontal="center" vertical="center"/>
    </xf>
    <xf numFmtId="175" fontId="18" fillId="0" borderId="0" xfId="112" applyNumberFormat="1" applyFont="1" applyFill="1" applyAlignment="1">
      <alignment horizontal="center" vertical="center"/>
    </xf>
    <xf numFmtId="0" fontId="31" fillId="0" borderId="0" xfId="112" applyFont="1" applyFill="1" applyAlignment="1">
      <alignment horizontal="center" vertical="center"/>
    </xf>
    <xf numFmtId="1" fontId="31" fillId="0" borderId="0" xfId="112" applyNumberFormat="1" applyFont="1" applyFill="1" applyAlignment="1">
      <alignment horizontal="center" vertical="center"/>
    </xf>
    <xf numFmtId="175"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170" fontId="31" fillId="0" borderId="29" xfId="112" applyNumberFormat="1" applyFont="1" applyFill="1" applyBorder="1" applyAlignment="1">
      <alignment horizontal="center" vertical="justify"/>
    </xf>
    <xf numFmtId="0" fontId="16" fillId="0" borderId="0" xfId="112" applyFont="1" applyFill="1" applyAlignment="1">
      <alignment vertical="center"/>
    </xf>
    <xf numFmtId="170" fontId="16" fillId="0" borderId="0" xfId="112" applyNumberFormat="1" applyFont="1" applyFill="1" applyAlignment="1">
      <alignment horizontal="justify" vertical="justify"/>
    </xf>
    <xf numFmtId="170" fontId="18" fillId="0" borderId="29" xfId="112" applyNumberFormat="1" applyFont="1" applyFill="1" applyBorder="1" applyAlignment="1">
      <alignment horizontal="center" vertical="justify"/>
    </xf>
    <xf numFmtId="0" fontId="31" fillId="0" borderId="29" xfId="112" applyFont="1" applyFill="1" applyBorder="1" applyAlignment="1">
      <alignment horizontal="center" vertical="center"/>
    </xf>
    <xf numFmtId="170" fontId="32" fillId="0" borderId="29" xfId="112" applyNumberFormat="1" applyFont="1" applyFill="1" applyBorder="1" applyAlignment="1">
      <alignment horizontal="center" vertical="center"/>
    </xf>
    <xf numFmtId="0" fontId="18" fillId="0" borderId="29" xfId="112" applyFont="1" applyFill="1" applyBorder="1" applyAlignment="1">
      <alignment vertical="center"/>
    </xf>
    <xf numFmtId="0" fontId="32" fillId="0" borderId="29" xfId="112" applyNumberFormat="1" applyFont="1" applyFill="1" applyBorder="1" applyAlignment="1">
      <alignment horizontal="center" vertical="center"/>
    </xf>
    <xf numFmtId="0" fontId="18" fillId="0" borderId="29" xfId="112" applyFont="1" applyFill="1" applyBorder="1" applyAlignment="1">
      <alignment horizontal="left" vertical="center"/>
    </xf>
    <xf numFmtId="0" fontId="32" fillId="0" borderId="29" xfId="112" applyFont="1" applyFill="1" applyBorder="1" applyAlignment="1">
      <alignment horizontal="center" vertical="center"/>
    </xf>
    <xf numFmtId="0" fontId="16" fillId="0" borderId="0" xfId="112" applyFont="1" applyFill="1" applyAlignment="1">
      <alignment horizontal="left" vertical="center"/>
    </xf>
    <xf numFmtId="0" fontId="32" fillId="0" borderId="0" xfId="112" applyFont="1" applyFill="1" applyAlignment="1">
      <alignment horizontal="justify" vertical="justify"/>
    </xf>
    <xf numFmtId="2" fontId="33" fillId="0" borderId="29" xfId="112" applyNumberFormat="1" applyFont="1" applyFill="1" applyBorder="1" applyAlignment="1">
      <alignment horizontal="center" vertical="center"/>
    </xf>
    <xf numFmtId="2" fontId="31" fillId="0" borderId="29" xfId="112" applyNumberFormat="1" applyFont="1" applyFill="1" applyBorder="1" applyAlignment="1">
      <alignment horizontal="center" vertical="center"/>
    </xf>
    <xf numFmtId="0" fontId="31" fillId="2" borderId="29" xfId="112" applyFont="1" applyFill="1" applyBorder="1" applyAlignment="1">
      <alignment horizontal="center" vertical="center"/>
    </xf>
    <xf numFmtId="0" fontId="34" fillId="0" borderId="0" xfId="112" applyFont="1" applyFill="1" applyAlignment="1">
      <alignment vertical="center"/>
    </xf>
    <xf numFmtId="0" fontId="35" fillId="0" borderId="0" xfId="112" applyFont="1" applyFill="1" applyAlignment="1">
      <alignment vertical="justify"/>
    </xf>
    <xf numFmtId="0" fontId="2" fillId="0" borderId="0" xfId="112"/>
    <xf numFmtId="0" fontId="35"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6" fillId="0" borderId="0" xfId="112" applyFont="1" applyFill="1" applyAlignment="1">
      <alignment vertical="center"/>
    </xf>
    <xf numFmtId="0" fontId="36"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9" xfId="112" applyFont="1" applyFill="1" applyBorder="1" applyAlignment="1">
      <alignment horizontal="center" vertical="center"/>
    </xf>
    <xf numFmtId="0" fontId="17" fillId="0" borderId="29"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vertical="justify"/>
    </xf>
    <xf numFmtId="0" fontId="19" fillId="0" borderId="29" xfId="112" applyFont="1" applyFill="1" applyBorder="1" applyAlignment="1">
      <alignment horizontal="left" vertical="center" wrapText="1"/>
    </xf>
    <xf numFmtId="0" fontId="19" fillId="0" borderId="29" xfId="112" applyFont="1" applyFill="1" applyBorder="1" applyAlignment="1">
      <alignment vertical="center"/>
    </xf>
    <xf numFmtId="0" fontId="19" fillId="0" borderId="2" xfId="112" applyFont="1" applyFill="1" applyBorder="1" applyAlignment="1">
      <alignment horizontal="center" vertical="center" wrapText="1"/>
    </xf>
    <xf numFmtId="0" fontId="19" fillId="0" borderId="29" xfId="112" applyFont="1" applyFill="1" applyBorder="1" applyAlignment="1">
      <alignment horizontal="justify" vertical="center"/>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8" fillId="3" borderId="0" xfId="112" applyFont="1" applyFill="1" applyBorder="1" applyAlignment="1">
      <alignment horizontal="center" vertical="center"/>
    </xf>
    <xf numFmtId="0" fontId="18" fillId="0" borderId="0" xfId="112" applyFont="1" applyFill="1" applyBorder="1" applyAlignment="1">
      <alignment horizontal="center" vertical="justify"/>
    </xf>
    <xf numFmtId="0" fontId="23" fillId="0" borderId="0" xfId="112" applyFont="1" applyFill="1" applyBorder="1" applyAlignment="1">
      <alignment horizontal="center" vertical="center" wrapText="1"/>
    </xf>
    <xf numFmtId="0" fontId="25" fillId="7" borderId="0" xfId="112" applyFont="1" applyFill="1" applyBorder="1" applyAlignment="1">
      <alignment vertical="justify"/>
    </xf>
    <xf numFmtId="167" fontId="19" fillId="0" borderId="0" xfId="113" applyNumberFormat="1" applyFont="1" applyFill="1" applyBorder="1" applyAlignment="1">
      <alignment horizontal="center" vertical="center" wrapText="1"/>
    </xf>
    <xf numFmtId="0" fontId="19" fillId="0" borderId="0" xfId="112" applyFont="1" applyFill="1" applyBorder="1" applyAlignment="1">
      <alignment vertical="center" wrapText="1"/>
    </xf>
    <xf numFmtId="0" fontId="6" fillId="0" borderId="0" xfId="112" applyFont="1" applyFill="1" applyBorder="1" applyAlignment="1">
      <alignment vertical="center" wrapText="1"/>
    </xf>
    <xf numFmtId="0" fontId="7" fillId="0" borderId="2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19" fillId="0" borderId="29" xfId="112" applyFont="1" applyFill="1" applyBorder="1" applyAlignment="1">
      <alignment horizontal="center" vertical="center"/>
    </xf>
    <xf numFmtId="0" fontId="20" fillId="0" borderId="0" xfId="112" applyFont="1" applyFill="1" applyBorder="1" applyAlignment="1">
      <alignment vertical="center" wrapText="1"/>
    </xf>
    <xf numFmtId="0" fontId="6" fillId="0" borderId="0" xfId="118" applyFont="1" applyFill="1" applyAlignment="1">
      <alignment vertical="center"/>
    </xf>
    <xf numFmtId="0" fontId="17" fillId="0" borderId="0" xfId="118" applyFont="1" applyFill="1" applyAlignment="1">
      <alignment vertical="center"/>
    </xf>
    <xf numFmtId="0" fontId="6" fillId="0" borderId="0" xfId="118" applyFont="1" applyFill="1" applyBorder="1" applyAlignment="1">
      <alignment vertical="center"/>
    </xf>
    <xf numFmtId="0" fontId="6" fillId="2" borderId="21" xfId="118" applyFont="1" applyFill="1" applyBorder="1" applyAlignment="1">
      <alignment horizontal="center" vertical="center" wrapText="1"/>
    </xf>
    <xf numFmtId="0" fontId="17" fillId="0" borderId="0" xfId="118" applyFont="1" applyFill="1"/>
    <xf numFmtId="0" fontId="18" fillId="0" borderId="21" xfId="118" applyFont="1" applyFill="1" applyBorder="1" applyAlignment="1">
      <alignment horizontal="center" vertical="center"/>
    </xf>
    <xf numFmtId="0" fontId="18" fillId="0" borderId="21" xfId="118" applyFont="1" applyFill="1" applyBorder="1" applyAlignment="1">
      <alignment horizontal="center" vertical="center" wrapText="1"/>
    </xf>
    <xf numFmtId="0" fontId="19" fillId="0" borderId="32" xfId="118" applyFont="1" applyFill="1" applyBorder="1" applyAlignment="1">
      <alignment horizontal="center" vertical="center"/>
    </xf>
    <xf numFmtId="0" fontId="20" fillId="0" borderId="21" xfId="118" applyFont="1" applyFill="1" applyBorder="1" applyAlignment="1">
      <alignment horizontal="center" vertical="center"/>
    </xf>
    <xf numFmtId="0" fontId="16" fillId="6" borderId="11" xfId="118" applyFont="1" applyFill="1" applyBorder="1" applyAlignment="1">
      <alignment horizontal="justify" vertical="center"/>
    </xf>
    <xf numFmtId="0" fontId="20" fillId="0" borderId="11" xfId="118" applyFont="1" applyFill="1" applyBorder="1" applyAlignment="1">
      <alignment horizontal="center" vertical="center"/>
    </xf>
    <xf numFmtId="0" fontId="16" fillId="6" borderId="21" xfId="118" applyFont="1" applyFill="1" applyBorder="1" applyAlignment="1">
      <alignment horizontal="justify" vertical="center"/>
    </xf>
    <xf numFmtId="170" fontId="18" fillId="0" borderId="21" xfId="118" applyNumberFormat="1" applyFont="1" applyFill="1" applyBorder="1" applyAlignment="1">
      <alignment horizontal="center" vertical="center" wrapText="1"/>
    </xf>
    <xf numFmtId="0" fontId="19" fillId="0" borderId="0" xfId="118" applyFont="1" applyFill="1" applyAlignment="1">
      <alignment horizontal="justify" vertical="justify"/>
    </xf>
    <xf numFmtId="0" fontId="20" fillId="0" borderId="21" xfId="118" applyFont="1" applyFill="1" applyBorder="1" applyAlignment="1">
      <alignment horizontal="center" vertical="center" wrapText="1"/>
    </xf>
    <xf numFmtId="0" fontId="29" fillId="0" borderId="21" xfId="118" applyFont="1" applyBorder="1" applyAlignment="1">
      <alignment horizontal="justify" vertical="center"/>
    </xf>
    <xf numFmtId="0" fontId="17" fillId="0" borderId="0" xfId="118" applyFont="1" applyBorder="1" applyAlignment="1">
      <alignment horizontal="justify" vertical="justify"/>
    </xf>
    <xf numFmtId="0" fontId="18" fillId="0" borderId="0" xfId="118" applyFont="1" applyFill="1" applyAlignment="1">
      <alignment horizontal="center" vertical="center"/>
    </xf>
    <xf numFmtId="0" fontId="17" fillId="0" borderId="0" xfId="118" applyFont="1" applyFill="1" applyAlignment="1">
      <alignment horizontal="center" vertical="center"/>
    </xf>
    <xf numFmtId="0" fontId="18" fillId="0" borderId="0" xfId="118" applyFont="1" applyFill="1" applyAlignment="1">
      <alignment horizontal="justify" vertical="justify"/>
    </xf>
    <xf numFmtId="0" fontId="18" fillId="0" borderId="0" xfId="118" applyFont="1" applyFill="1" applyAlignment="1">
      <alignment vertical="center"/>
    </xf>
    <xf numFmtId="0" fontId="17" fillId="0" borderId="0" xfId="118" applyFont="1" applyFill="1" applyAlignment="1">
      <alignment horizontal="justify" vertical="justify"/>
    </xf>
    <xf numFmtId="0" fontId="18" fillId="0" borderId="0" xfId="118" applyFont="1" applyFill="1" applyBorder="1" applyAlignment="1">
      <alignment horizontal="left" vertical="top"/>
    </xf>
    <xf numFmtId="0" fontId="18" fillId="0" borderId="0" xfId="118" applyFont="1" applyFill="1"/>
    <xf numFmtId="0" fontId="16" fillId="0" borderId="0" xfId="118" applyFont="1" applyFill="1"/>
    <xf numFmtId="0" fontId="0" fillId="0" borderId="16" xfId="0" applyFill="1" applyBorder="1" applyAlignment="1">
      <alignment horizontal="center" vertical="center"/>
    </xf>
    <xf numFmtId="2" fontId="0" fillId="0" borderId="0" xfId="111" applyNumberFormat="1" applyFont="1" applyBorder="1"/>
    <xf numFmtId="9" fontId="15" fillId="0" borderId="16" xfId="97" applyFont="1" applyFill="1" applyBorder="1" applyAlignment="1">
      <alignment horizontal="center" vertical="center"/>
    </xf>
    <xf numFmtId="0" fontId="18" fillId="3" borderId="22" xfId="118" applyFont="1" applyFill="1" applyBorder="1" applyAlignment="1">
      <alignment horizontal="center" vertical="center"/>
    </xf>
    <xf numFmtId="0" fontId="18" fillId="3" borderId="33" xfId="118" applyFont="1" applyFill="1" applyBorder="1" applyAlignment="1">
      <alignment horizontal="center" vertical="center"/>
    </xf>
    <xf numFmtId="0" fontId="18" fillId="9" borderId="21" xfId="118" applyFont="1" applyFill="1" applyBorder="1" applyAlignment="1">
      <alignment horizontal="center" vertical="center"/>
    </xf>
    <xf numFmtId="0" fontId="18" fillId="0" borderId="5" xfId="118" applyFont="1" applyFill="1" applyBorder="1" applyAlignment="1">
      <alignment horizontal="center" vertical="center"/>
    </xf>
    <xf numFmtId="0" fontId="18" fillId="0" borderId="6" xfId="118" applyFont="1" applyFill="1" applyBorder="1" applyAlignment="1">
      <alignment horizontal="center" vertical="center"/>
    </xf>
    <xf numFmtId="0" fontId="20" fillId="0" borderId="21" xfId="118" applyFont="1" applyFill="1" applyBorder="1" applyAlignment="1">
      <alignment horizontal="center" vertical="center"/>
    </xf>
    <xf numFmtId="0" fontId="18" fillId="0" borderId="22" xfId="118" applyFont="1" applyFill="1" applyBorder="1" applyAlignment="1">
      <alignment horizontal="center" vertical="justify"/>
    </xf>
    <xf numFmtId="0" fontId="18" fillId="0" borderId="33" xfId="118" applyFont="1" applyFill="1" applyBorder="1" applyAlignment="1">
      <alignment horizontal="center" vertical="justify"/>
    </xf>
    <xf numFmtId="0" fontId="18" fillId="0" borderId="21" xfId="118" applyFont="1" applyFill="1" applyBorder="1" applyAlignment="1">
      <alignment horizontal="center" vertical="justify"/>
    </xf>
    <xf numFmtId="0" fontId="19" fillId="0" borderId="32" xfId="118" applyFont="1" applyFill="1" applyBorder="1" applyAlignment="1">
      <alignment horizontal="center" vertical="center"/>
    </xf>
    <xf numFmtId="0" fontId="19" fillId="0" borderId="17" xfId="118" applyFont="1" applyFill="1" applyBorder="1" applyAlignment="1">
      <alignment horizontal="center" vertical="center"/>
    </xf>
    <xf numFmtId="0" fontId="19" fillId="0" borderId="11" xfId="118" applyFont="1" applyFill="1" applyBorder="1" applyAlignment="1">
      <alignment horizontal="center" vertical="center"/>
    </xf>
    <xf numFmtId="0" fontId="18" fillId="0" borderId="32" xfId="118" applyFont="1" applyFill="1" applyBorder="1" applyAlignment="1">
      <alignment horizontal="center" vertical="center"/>
    </xf>
    <xf numFmtId="0" fontId="18" fillId="0" borderId="11" xfId="118" applyFont="1" applyFill="1" applyBorder="1" applyAlignment="1">
      <alignment horizontal="center" vertical="center"/>
    </xf>
    <xf numFmtId="0" fontId="23" fillId="11" borderId="21" xfId="118" applyFont="1" applyFill="1" applyBorder="1" applyAlignment="1">
      <alignment horizontal="center" vertical="center" wrapText="1"/>
    </xf>
    <xf numFmtId="0" fontId="23" fillId="7" borderId="22" xfId="118" applyFont="1" applyFill="1" applyBorder="1" applyAlignment="1">
      <alignment horizontal="left" vertical="center" wrapText="1"/>
    </xf>
    <xf numFmtId="0" fontId="23" fillId="7" borderId="31" xfId="118" applyFont="1" applyFill="1" applyBorder="1" applyAlignment="1">
      <alignment horizontal="left" vertical="center" wrapText="1"/>
    </xf>
    <xf numFmtId="0" fontId="23" fillId="0" borderId="21" xfId="118" applyFont="1" applyFill="1" applyBorder="1" applyAlignment="1">
      <alignment horizontal="center" vertical="center" wrapText="1"/>
    </xf>
    <xf numFmtId="0" fontId="23" fillId="0" borderId="22" xfId="118" applyFont="1" applyFill="1" applyBorder="1" applyAlignment="1">
      <alignment horizontal="center" vertical="center" wrapText="1"/>
    </xf>
    <xf numFmtId="0" fontId="23" fillId="0" borderId="33" xfId="118" applyFont="1" applyFill="1" applyBorder="1" applyAlignment="1">
      <alignment horizontal="center" vertical="center" wrapText="1"/>
    </xf>
    <xf numFmtId="0" fontId="23" fillId="11" borderId="22" xfId="118" applyFont="1" applyFill="1" applyBorder="1" applyAlignment="1">
      <alignment horizontal="center" vertical="center" wrapText="1"/>
    </xf>
    <xf numFmtId="0" fontId="23" fillId="11" borderId="33" xfId="118" applyFont="1" applyFill="1" applyBorder="1" applyAlignment="1">
      <alignment horizontal="center" vertical="center" wrapText="1"/>
    </xf>
    <xf numFmtId="0" fontId="6" fillId="0" borderId="21" xfId="118" applyFont="1" applyFill="1" applyBorder="1" applyAlignment="1">
      <alignment horizontal="center" vertical="center"/>
    </xf>
    <xf numFmtId="0" fontId="6" fillId="0" borderId="22" xfId="118" applyFont="1" applyFill="1" applyBorder="1" applyAlignment="1">
      <alignment horizontal="center" vertical="center"/>
    </xf>
    <xf numFmtId="0" fontId="6" fillId="0" borderId="31" xfId="118" applyFont="1" applyFill="1" applyBorder="1" applyAlignment="1">
      <alignment horizontal="center" vertical="center"/>
    </xf>
    <xf numFmtId="0" fontId="6" fillId="0" borderId="22" xfId="118" applyFont="1" applyFill="1" applyBorder="1" applyAlignment="1">
      <alignment horizontal="center" vertical="center" wrapText="1"/>
    </xf>
    <xf numFmtId="0" fontId="6" fillId="0" borderId="31" xfId="118" applyFont="1" applyFill="1" applyBorder="1" applyAlignment="1">
      <alignment horizontal="center"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29" xfId="112" applyFont="1" applyFill="1" applyBorder="1" applyAlignment="1">
      <alignment horizontal="center" vertical="justify"/>
    </xf>
    <xf numFmtId="0" fontId="19" fillId="4" borderId="29" xfId="112" applyFont="1" applyFill="1" applyBorder="1" applyAlignment="1">
      <alignment horizontal="center" vertical="center" wrapText="1"/>
    </xf>
    <xf numFmtId="0" fontId="18" fillId="10" borderId="5" xfId="112" applyFont="1" applyFill="1" applyBorder="1" applyAlignment="1">
      <alignment horizontal="center" vertical="center"/>
    </xf>
    <xf numFmtId="0" fontId="18" fillId="10" borderId="7"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19" fillId="0" borderId="29" xfId="112" applyFont="1" applyFill="1" applyBorder="1" applyAlignment="1">
      <alignment horizontal="center" vertical="center"/>
    </xf>
    <xf numFmtId="0" fontId="19" fillId="3" borderId="30"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30" xfId="112" applyFont="1" applyFill="1" applyBorder="1" applyAlignment="1">
      <alignment horizontal="center" vertical="justify"/>
    </xf>
    <xf numFmtId="0" fontId="17" fillId="0" borderId="2" xfId="112" applyFont="1" applyFill="1" applyBorder="1" applyAlignment="1">
      <alignment horizontal="center" vertical="justify"/>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6" xfId="111" applyNumberFormat="1" applyFont="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7" fontId="7" fillId="0" borderId="29" xfId="0" applyNumberFormat="1"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30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48"/>
  <sheetViews>
    <sheetView view="pageBreakPreview" topLeftCell="O18" zoomScale="80" zoomScaleNormal="80" zoomScaleSheetLayoutView="80" zoomScalePageLayoutView="70" workbookViewId="0">
      <selection activeCell="D30" sqref="D30"/>
    </sheetView>
  </sheetViews>
  <sheetFormatPr baseColWidth="10" defaultColWidth="11.42578125" defaultRowHeight="12.75" x14ac:dyDescent="0.2"/>
  <cols>
    <col min="1" max="1" width="10" style="264" customWidth="1"/>
    <col min="2" max="2" width="69.140625" style="267" customWidth="1"/>
    <col min="3" max="3" width="19.42578125" style="259" customWidth="1"/>
    <col min="4" max="4" width="54.85546875" style="259" customWidth="1"/>
    <col min="5" max="5" width="19.42578125" style="259" customWidth="1"/>
    <col min="6" max="6" width="48" style="259" customWidth="1"/>
    <col min="7" max="9" width="19.42578125" style="259" customWidth="1"/>
    <col min="10" max="10" width="48" style="259" customWidth="1"/>
    <col min="11" max="11" width="19.42578125" style="259" customWidth="1"/>
    <col min="12" max="12" width="60.85546875" style="259" customWidth="1"/>
    <col min="13" max="13" width="19.42578125" style="259" customWidth="1"/>
    <col min="14" max="14" width="67.7109375" style="259" customWidth="1"/>
    <col min="15" max="15" width="19.42578125" style="259" customWidth="1"/>
    <col min="16" max="16" width="46.5703125" style="259" customWidth="1"/>
    <col min="17" max="17" width="19.42578125" style="259" customWidth="1"/>
    <col min="18" max="18" width="42" style="259" customWidth="1"/>
    <col min="19" max="19" width="15.7109375" style="250" customWidth="1"/>
    <col min="20" max="16384" width="11.42578125" style="250"/>
  </cols>
  <sheetData>
    <row r="1" spans="1:18" s="247" customFormat="1" ht="33" customHeight="1" x14ac:dyDescent="0.25">
      <c r="A1" s="246"/>
      <c r="B1" s="246"/>
      <c r="C1" s="296" t="s">
        <v>111</v>
      </c>
      <c r="D1" s="296"/>
      <c r="E1" s="296"/>
      <c r="F1" s="296"/>
      <c r="G1" s="296"/>
      <c r="H1" s="296"/>
      <c r="I1" s="296"/>
      <c r="J1" s="296"/>
      <c r="K1" s="296"/>
      <c r="L1" s="296"/>
      <c r="M1" s="296"/>
      <c r="N1" s="296"/>
      <c r="O1" s="296"/>
      <c r="P1" s="296"/>
      <c r="Q1" s="296"/>
      <c r="R1" s="296"/>
    </row>
    <row r="2" spans="1:18" s="247" customFormat="1" ht="33" customHeight="1" x14ac:dyDescent="0.25">
      <c r="A2" s="246"/>
      <c r="B2" s="246"/>
      <c r="C2" s="297" t="s">
        <v>147</v>
      </c>
      <c r="D2" s="298"/>
      <c r="E2" s="298"/>
      <c r="F2" s="298"/>
      <c r="G2" s="298"/>
      <c r="H2" s="298"/>
      <c r="I2" s="298"/>
      <c r="J2" s="298"/>
      <c r="K2" s="298"/>
      <c r="L2" s="298"/>
      <c r="M2" s="298"/>
      <c r="N2" s="298"/>
      <c r="O2" s="298"/>
      <c r="P2" s="298"/>
      <c r="Q2" s="298"/>
      <c r="R2" s="298"/>
    </row>
    <row r="3" spans="1:18" s="247" customFormat="1" ht="33" customHeight="1" x14ac:dyDescent="0.25">
      <c r="A3" s="246"/>
      <c r="B3" s="246"/>
      <c r="C3" s="296" t="s">
        <v>219</v>
      </c>
      <c r="D3" s="296"/>
      <c r="E3" s="296"/>
      <c r="F3" s="296"/>
      <c r="G3" s="296"/>
      <c r="H3" s="296"/>
      <c r="I3" s="296"/>
      <c r="J3" s="296"/>
      <c r="K3" s="296"/>
      <c r="L3" s="296"/>
      <c r="M3" s="296"/>
      <c r="N3" s="296"/>
      <c r="O3" s="296"/>
      <c r="P3" s="296"/>
      <c r="Q3" s="296"/>
      <c r="R3" s="296"/>
    </row>
    <row r="4" spans="1:18" s="247" customFormat="1" ht="33" customHeight="1" x14ac:dyDescent="0.25">
      <c r="A4" s="246"/>
      <c r="B4" s="246"/>
      <c r="C4" s="296" t="s">
        <v>148</v>
      </c>
      <c r="D4" s="296"/>
      <c r="E4" s="296"/>
      <c r="F4" s="296"/>
      <c r="G4" s="296"/>
      <c r="H4" s="296"/>
      <c r="I4" s="296"/>
      <c r="J4" s="296"/>
      <c r="K4" s="296"/>
      <c r="L4" s="296"/>
      <c r="M4" s="296"/>
      <c r="N4" s="296"/>
      <c r="O4" s="296"/>
      <c r="P4" s="296"/>
      <c r="Q4" s="296"/>
      <c r="R4" s="296"/>
    </row>
    <row r="5" spans="1:18" s="247" customFormat="1" ht="68.25" customHeight="1" x14ac:dyDescent="0.25">
      <c r="A5" s="248"/>
      <c r="B5" s="249"/>
      <c r="C5" s="299" t="s">
        <v>220</v>
      </c>
      <c r="D5" s="300"/>
      <c r="E5" s="300"/>
      <c r="F5" s="300"/>
      <c r="G5" s="300"/>
      <c r="H5" s="300"/>
      <c r="I5" s="300"/>
      <c r="J5" s="300"/>
      <c r="K5" s="300"/>
      <c r="L5" s="300"/>
      <c r="M5" s="300"/>
      <c r="N5" s="300"/>
      <c r="O5" s="300"/>
      <c r="P5" s="300"/>
      <c r="Q5" s="300"/>
      <c r="R5" s="300"/>
    </row>
    <row r="6" spans="1:18" ht="25.5" customHeight="1" x14ac:dyDescent="0.2">
      <c r="A6" s="283" t="s">
        <v>0</v>
      </c>
      <c r="B6" s="286" t="s">
        <v>106</v>
      </c>
      <c r="C6" s="282">
        <v>1</v>
      </c>
      <c r="D6" s="282"/>
      <c r="E6" s="282">
        <v>2</v>
      </c>
      <c r="F6" s="282"/>
      <c r="G6" s="280">
        <v>3</v>
      </c>
      <c r="H6" s="281"/>
      <c r="I6" s="280">
        <v>4</v>
      </c>
      <c r="J6" s="281"/>
      <c r="K6" s="280">
        <v>5</v>
      </c>
      <c r="L6" s="281"/>
      <c r="M6" s="282">
        <v>6</v>
      </c>
      <c r="N6" s="282"/>
      <c r="O6" s="282">
        <v>7</v>
      </c>
      <c r="P6" s="282"/>
      <c r="Q6" s="282">
        <v>8</v>
      </c>
      <c r="R6" s="282"/>
    </row>
    <row r="7" spans="1:18" ht="52.5" customHeight="1" x14ac:dyDescent="0.2">
      <c r="A7" s="284"/>
      <c r="B7" s="287"/>
      <c r="C7" s="291" t="s">
        <v>221</v>
      </c>
      <c r="D7" s="291"/>
      <c r="E7" s="291" t="s">
        <v>222</v>
      </c>
      <c r="F7" s="291"/>
      <c r="G7" s="292" t="s">
        <v>223</v>
      </c>
      <c r="H7" s="293"/>
      <c r="I7" s="294" t="s">
        <v>224</v>
      </c>
      <c r="J7" s="295"/>
      <c r="K7" s="294" t="s">
        <v>225</v>
      </c>
      <c r="L7" s="295"/>
      <c r="M7" s="288" t="s">
        <v>226</v>
      </c>
      <c r="N7" s="288"/>
      <c r="O7" s="288" t="s">
        <v>227</v>
      </c>
      <c r="P7" s="288"/>
      <c r="Q7" s="288" t="s">
        <v>228</v>
      </c>
      <c r="R7" s="288"/>
    </row>
    <row r="8" spans="1:18" ht="64.5" customHeight="1" x14ac:dyDescent="0.2">
      <c r="A8" s="285"/>
      <c r="B8" s="251" t="s">
        <v>107</v>
      </c>
      <c r="C8" s="251" t="s">
        <v>108</v>
      </c>
      <c r="D8" s="252" t="s">
        <v>149</v>
      </c>
      <c r="E8" s="251" t="s">
        <v>108</v>
      </c>
      <c r="F8" s="252" t="s">
        <v>149</v>
      </c>
      <c r="G8" s="251" t="s">
        <v>108</v>
      </c>
      <c r="H8" s="252" t="s">
        <v>149</v>
      </c>
      <c r="I8" s="251" t="s">
        <v>108</v>
      </c>
      <c r="J8" s="252" t="s">
        <v>149</v>
      </c>
      <c r="K8" s="251" t="s">
        <v>108</v>
      </c>
      <c r="L8" s="252" t="s">
        <v>149</v>
      </c>
      <c r="M8" s="251" t="s">
        <v>108</v>
      </c>
      <c r="N8" s="252" t="s">
        <v>149</v>
      </c>
      <c r="O8" s="251" t="s">
        <v>108</v>
      </c>
      <c r="P8" s="252" t="s">
        <v>149</v>
      </c>
      <c r="Q8" s="251" t="s">
        <v>108</v>
      </c>
      <c r="R8" s="252" t="s">
        <v>149</v>
      </c>
    </row>
    <row r="9" spans="1:18" ht="45" customHeight="1" x14ac:dyDescent="0.2">
      <c r="A9" s="253"/>
      <c r="B9" s="289" t="s">
        <v>150</v>
      </c>
      <c r="C9" s="290"/>
      <c r="D9" s="290"/>
      <c r="E9" s="290"/>
      <c r="F9" s="290"/>
      <c r="G9" s="290"/>
      <c r="H9" s="290"/>
      <c r="I9" s="290"/>
      <c r="J9" s="290"/>
      <c r="K9" s="290"/>
      <c r="L9" s="290"/>
      <c r="M9" s="290"/>
      <c r="N9" s="290"/>
      <c r="O9" s="290"/>
      <c r="P9" s="290"/>
      <c r="Q9" s="290"/>
      <c r="R9" s="290"/>
    </row>
    <row r="10" spans="1:18" ht="60" customHeight="1" x14ac:dyDescent="0.2">
      <c r="A10" s="254">
        <v>1</v>
      </c>
      <c r="B10" s="255" t="s">
        <v>151</v>
      </c>
      <c r="C10" s="252" t="s">
        <v>111</v>
      </c>
      <c r="D10" s="252"/>
      <c r="E10" s="252" t="s">
        <v>111</v>
      </c>
      <c r="F10" s="252"/>
      <c r="G10" s="252" t="s">
        <v>111</v>
      </c>
      <c r="H10" s="252"/>
      <c r="I10" s="252" t="s">
        <v>111</v>
      </c>
      <c r="J10" s="252"/>
      <c r="K10" s="252" t="s">
        <v>111</v>
      </c>
      <c r="L10" s="252"/>
      <c r="M10" s="252" t="s">
        <v>111</v>
      </c>
      <c r="N10" s="252"/>
      <c r="O10" s="252" t="s">
        <v>111</v>
      </c>
      <c r="P10" s="252"/>
      <c r="Q10" s="252" t="s">
        <v>111</v>
      </c>
      <c r="R10" s="252"/>
    </row>
    <row r="11" spans="1:18" ht="60" customHeight="1" x14ac:dyDescent="0.2">
      <c r="A11" s="256">
        <v>3</v>
      </c>
      <c r="B11" s="257" t="s">
        <v>152</v>
      </c>
      <c r="C11" s="252" t="s">
        <v>153</v>
      </c>
      <c r="D11" s="252"/>
      <c r="E11" s="252" t="s">
        <v>153</v>
      </c>
      <c r="F11" s="252"/>
      <c r="G11" s="252" t="s">
        <v>153</v>
      </c>
      <c r="H11" s="252"/>
      <c r="I11" s="252" t="s">
        <v>153</v>
      </c>
      <c r="J11" s="252"/>
      <c r="K11" s="252" t="s">
        <v>153</v>
      </c>
      <c r="L11" s="252"/>
      <c r="M11" s="252" t="s">
        <v>153</v>
      </c>
      <c r="N11" s="252"/>
      <c r="O11" s="252" t="s">
        <v>153</v>
      </c>
      <c r="P11" s="252"/>
      <c r="Q11" s="252" t="s">
        <v>153</v>
      </c>
      <c r="R11" s="252"/>
    </row>
    <row r="12" spans="1:18" ht="60" customHeight="1" x14ac:dyDescent="0.2">
      <c r="A12" s="254">
        <v>4</v>
      </c>
      <c r="B12" s="257" t="s">
        <v>154</v>
      </c>
      <c r="C12" s="252" t="s">
        <v>111</v>
      </c>
      <c r="D12" s="252"/>
      <c r="E12" s="252" t="s">
        <v>111</v>
      </c>
      <c r="F12" s="252"/>
      <c r="G12" s="252" t="s">
        <v>111</v>
      </c>
      <c r="H12" s="252"/>
      <c r="I12" s="252" t="s">
        <v>111</v>
      </c>
      <c r="J12" s="252"/>
      <c r="K12" s="252" t="s">
        <v>111</v>
      </c>
      <c r="L12" s="252"/>
      <c r="M12" s="252" t="s">
        <v>111</v>
      </c>
      <c r="N12" s="252"/>
      <c r="O12" s="252" t="s">
        <v>166</v>
      </c>
      <c r="P12" s="252" t="s">
        <v>229</v>
      </c>
      <c r="Q12" s="252" t="s">
        <v>111</v>
      </c>
      <c r="R12" s="252"/>
    </row>
    <row r="13" spans="1:18" ht="77.25" customHeight="1" x14ac:dyDescent="0.2">
      <c r="A13" s="254">
        <v>4</v>
      </c>
      <c r="B13" s="257" t="s">
        <v>155</v>
      </c>
      <c r="C13" s="252" t="s">
        <v>111</v>
      </c>
      <c r="D13" s="252"/>
      <c r="E13" s="252" t="s">
        <v>111</v>
      </c>
      <c r="F13" s="252"/>
      <c r="G13" s="252" t="s">
        <v>111</v>
      </c>
      <c r="H13" s="252"/>
      <c r="I13" s="252" t="s">
        <v>111</v>
      </c>
      <c r="J13" s="252"/>
      <c r="K13" s="252" t="s">
        <v>111</v>
      </c>
      <c r="L13" s="252"/>
      <c r="M13" s="252" t="s">
        <v>111</v>
      </c>
      <c r="N13" s="252"/>
      <c r="O13" s="252" t="s">
        <v>111</v>
      </c>
      <c r="P13" s="252"/>
      <c r="Q13" s="252" t="s">
        <v>111</v>
      </c>
      <c r="R13" s="252"/>
    </row>
    <row r="14" spans="1:18" ht="67.5" customHeight="1" x14ac:dyDescent="0.2">
      <c r="A14" s="254"/>
      <c r="B14" s="257" t="s">
        <v>156</v>
      </c>
      <c r="C14" s="252" t="s">
        <v>111</v>
      </c>
      <c r="D14" s="258"/>
      <c r="E14" s="258" t="s">
        <v>111</v>
      </c>
      <c r="F14" s="258"/>
      <c r="G14" s="258" t="s">
        <v>111</v>
      </c>
      <c r="H14" s="258"/>
      <c r="I14" s="258" t="s">
        <v>111</v>
      </c>
      <c r="J14" s="258"/>
      <c r="K14" s="258" t="s">
        <v>166</v>
      </c>
      <c r="L14" s="258" t="s">
        <v>230</v>
      </c>
      <c r="M14" s="258" t="s">
        <v>111</v>
      </c>
      <c r="N14" s="258"/>
      <c r="O14" s="252" t="s">
        <v>111</v>
      </c>
      <c r="Q14" s="252" t="s">
        <v>111</v>
      </c>
      <c r="R14" s="258"/>
    </row>
    <row r="15" spans="1:18" ht="286.5" customHeight="1" x14ac:dyDescent="0.2">
      <c r="A15" s="254">
        <v>5</v>
      </c>
      <c r="B15" s="257" t="s">
        <v>157</v>
      </c>
      <c r="C15" s="252" t="s">
        <v>111</v>
      </c>
      <c r="D15" s="252" t="s">
        <v>289</v>
      </c>
      <c r="E15" s="252" t="s">
        <v>166</v>
      </c>
      <c r="F15" s="252" t="s">
        <v>231</v>
      </c>
      <c r="G15" s="252" t="s">
        <v>111</v>
      </c>
      <c r="H15" s="252"/>
      <c r="I15" s="252" t="s">
        <v>166</v>
      </c>
      <c r="J15" s="252" t="s">
        <v>232</v>
      </c>
      <c r="K15" s="252" t="s">
        <v>166</v>
      </c>
      <c r="L15" s="260" t="s">
        <v>232</v>
      </c>
      <c r="M15" s="252" t="s">
        <v>111</v>
      </c>
      <c r="N15" s="252" t="s">
        <v>291</v>
      </c>
      <c r="O15" s="252" t="s">
        <v>166</v>
      </c>
      <c r="P15" s="252" t="s">
        <v>233</v>
      </c>
      <c r="Q15" s="252" t="s">
        <v>111</v>
      </c>
      <c r="R15" s="252" t="s">
        <v>292</v>
      </c>
    </row>
    <row r="16" spans="1:18" ht="60" customHeight="1" x14ac:dyDescent="0.2">
      <c r="A16" s="279">
        <v>6</v>
      </c>
      <c r="B16" s="257" t="s">
        <v>158</v>
      </c>
      <c r="C16" s="252" t="s">
        <v>111</v>
      </c>
      <c r="D16" s="252" t="s">
        <v>290</v>
      </c>
      <c r="E16" s="252" t="s">
        <v>111</v>
      </c>
      <c r="F16" s="252"/>
      <c r="G16" s="252" t="s">
        <v>111</v>
      </c>
      <c r="H16" s="252"/>
      <c r="I16" s="252" t="s">
        <v>111</v>
      </c>
      <c r="J16" s="252"/>
      <c r="K16" s="252" t="s">
        <v>166</v>
      </c>
      <c r="L16" s="252" t="s">
        <v>234</v>
      </c>
      <c r="M16" s="252" t="s">
        <v>111</v>
      </c>
      <c r="N16" s="252"/>
      <c r="O16" s="252" t="s">
        <v>111</v>
      </c>
      <c r="P16" s="252"/>
      <c r="Q16" s="252" t="s">
        <v>111</v>
      </c>
      <c r="R16" s="252"/>
    </row>
    <row r="17" spans="1:18" ht="60" customHeight="1" x14ac:dyDescent="0.2">
      <c r="A17" s="279"/>
      <c r="B17" s="257" t="s">
        <v>159</v>
      </c>
      <c r="C17" s="252" t="s">
        <v>111</v>
      </c>
      <c r="D17" s="252"/>
      <c r="E17" s="252" t="s">
        <v>111</v>
      </c>
      <c r="F17" s="252"/>
      <c r="G17" s="252" t="s">
        <v>111</v>
      </c>
      <c r="H17" s="252"/>
      <c r="I17" s="252" t="s">
        <v>111</v>
      </c>
      <c r="J17" s="252"/>
      <c r="K17" s="252" t="s">
        <v>111</v>
      </c>
      <c r="L17" s="252"/>
      <c r="M17" s="252" t="s">
        <v>111</v>
      </c>
      <c r="N17" s="252"/>
      <c r="O17" s="252" t="s">
        <v>111</v>
      </c>
      <c r="P17" s="252"/>
      <c r="Q17" s="252" t="s">
        <v>111</v>
      </c>
      <c r="R17" s="252"/>
    </row>
    <row r="18" spans="1:18" ht="60" customHeight="1" x14ac:dyDescent="0.2">
      <c r="A18" s="254">
        <v>7</v>
      </c>
      <c r="B18" s="257" t="s">
        <v>160</v>
      </c>
      <c r="C18" s="252" t="s">
        <v>111</v>
      </c>
      <c r="D18" s="252"/>
      <c r="E18" s="252" t="s">
        <v>111</v>
      </c>
      <c r="F18" s="252"/>
      <c r="G18" s="252" t="s">
        <v>111</v>
      </c>
      <c r="H18" s="252"/>
      <c r="I18" s="252" t="s">
        <v>111</v>
      </c>
      <c r="J18" s="252"/>
      <c r="K18" s="252" t="s">
        <v>111</v>
      </c>
      <c r="L18" s="252"/>
      <c r="M18" s="252" t="s">
        <v>111</v>
      </c>
      <c r="N18" s="252"/>
      <c r="O18" s="252" t="s">
        <v>111</v>
      </c>
      <c r="P18" s="252"/>
      <c r="Q18" s="252" t="s">
        <v>111</v>
      </c>
      <c r="R18" s="252"/>
    </row>
    <row r="19" spans="1:18" ht="60" customHeight="1" x14ac:dyDescent="0.2">
      <c r="A19" s="254">
        <v>8</v>
      </c>
      <c r="B19" s="257" t="s">
        <v>161</v>
      </c>
      <c r="C19" s="252" t="s">
        <v>111</v>
      </c>
      <c r="D19" s="252"/>
      <c r="E19" s="252" t="s">
        <v>111</v>
      </c>
      <c r="F19" s="252"/>
      <c r="G19" s="252" t="s">
        <v>111</v>
      </c>
      <c r="H19" s="252"/>
      <c r="I19" s="252" t="s">
        <v>111</v>
      </c>
      <c r="J19" s="252"/>
      <c r="K19" s="252" t="s">
        <v>111</v>
      </c>
      <c r="L19" s="252"/>
      <c r="M19" s="252" t="s">
        <v>111</v>
      </c>
      <c r="N19" s="252"/>
      <c r="O19" s="252" t="s">
        <v>111</v>
      </c>
      <c r="P19" s="252"/>
      <c r="Q19" s="252" t="s">
        <v>111</v>
      </c>
      <c r="R19" s="252"/>
    </row>
    <row r="20" spans="1:18" ht="60" customHeight="1" x14ac:dyDescent="0.2">
      <c r="A20" s="254">
        <v>9</v>
      </c>
      <c r="B20" s="257" t="s">
        <v>162</v>
      </c>
      <c r="C20" s="252" t="s">
        <v>111</v>
      </c>
      <c r="D20" s="252"/>
      <c r="E20" s="252" t="s">
        <v>111</v>
      </c>
      <c r="F20" s="252"/>
      <c r="G20" s="252" t="s">
        <v>111</v>
      </c>
      <c r="H20" s="252"/>
      <c r="I20" s="252" t="s">
        <v>111</v>
      </c>
      <c r="J20" s="252"/>
      <c r="K20" s="252" t="s">
        <v>111</v>
      </c>
      <c r="L20" s="252"/>
      <c r="M20" s="252" t="s">
        <v>111</v>
      </c>
      <c r="N20" s="252"/>
      <c r="O20" s="252" t="s">
        <v>111</v>
      </c>
      <c r="P20" s="252"/>
      <c r="Q20" s="252" t="s">
        <v>111</v>
      </c>
      <c r="R20" s="252"/>
    </row>
    <row r="21" spans="1:18" ht="60" customHeight="1" x14ac:dyDescent="0.2">
      <c r="A21" s="279">
        <v>10</v>
      </c>
      <c r="B21" s="257" t="s">
        <v>163</v>
      </c>
      <c r="C21" s="252" t="s">
        <v>111</v>
      </c>
      <c r="D21" s="261"/>
      <c r="E21" s="252" t="s">
        <v>111</v>
      </c>
      <c r="F21" s="261"/>
      <c r="G21" s="252" t="s">
        <v>111</v>
      </c>
      <c r="H21" s="261"/>
      <c r="I21" s="252" t="s">
        <v>111</v>
      </c>
      <c r="J21" s="261"/>
      <c r="K21" s="252" t="s">
        <v>166</v>
      </c>
      <c r="L21" s="261" t="s">
        <v>235</v>
      </c>
      <c r="M21" s="252" t="s">
        <v>111</v>
      </c>
      <c r="N21" s="261"/>
      <c r="O21" s="252" t="s">
        <v>166</v>
      </c>
      <c r="P21" s="261" t="s">
        <v>236</v>
      </c>
      <c r="Q21" s="252" t="s">
        <v>111</v>
      </c>
      <c r="R21" s="261"/>
    </row>
    <row r="22" spans="1:18" ht="60" customHeight="1" x14ac:dyDescent="0.2">
      <c r="A22" s="279"/>
      <c r="B22" s="257" t="s">
        <v>164</v>
      </c>
      <c r="C22" s="252" t="s">
        <v>111</v>
      </c>
      <c r="D22" s="252"/>
      <c r="E22" s="252" t="s">
        <v>111</v>
      </c>
      <c r="F22" s="252"/>
      <c r="G22" s="252" t="s">
        <v>111</v>
      </c>
      <c r="H22" s="252"/>
      <c r="I22" s="252" t="s">
        <v>111</v>
      </c>
      <c r="J22" s="252"/>
      <c r="K22" s="252" t="s">
        <v>111</v>
      </c>
      <c r="L22" s="252"/>
      <c r="M22" s="252" t="s">
        <v>111</v>
      </c>
      <c r="N22" s="252"/>
      <c r="O22" s="252" t="s">
        <v>111</v>
      </c>
      <c r="P22" s="252"/>
      <c r="Q22" s="252" t="s">
        <v>166</v>
      </c>
      <c r="R22" s="252" t="s">
        <v>214</v>
      </c>
    </row>
    <row r="23" spans="1:18" ht="13.5" thickBot="1" x14ac:dyDescent="0.25">
      <c r="A23" s="262"/>
      <c r="B23" s="262"/>
      <c r="C23" s="262"/>
      <c r="D23" s="262"/>
      <c r="E23" s="262"/>
      <c r="F23" s="262"/>
      <c r="G23" s="262"/>
      <c r="H23" s="262"/>
      <c r="I23" s="262"/>
      <c r="J23" s="262"/>
      <c r="K23" s="262"/>
      <c r="L23" s="262"/>
      <c r="M23" s="262"/>
      <c r="N23" s="262"/>
      <c r="O23" s="262"/>
      <c r="P23" s="262"/>
      <c r="Q23" s="262"/>
      <c r="R23" s="262"/>
    </row>
    <row r="24" spans="1:18" s="263" customFormat="1" ht="19.5" customHeight="1" thickBot="1" x14ac:dyDescent="0.3">
      <c r="A24" s="277" t="s">
        <v>113</v>
      </c>
      <c r="B24" s="278"/>
      <c r="C24" s="274" t="s">
        <v>238</v>
      </c>
      <c r="D24" s="275"/>
      <c r="E24" s="276" t="s">
        <v>237</v>
      </c>
      <c r="F24" s="276"/>
      <c r="G24" s="274" t="s">
        <v>238</v>
      </c>
      <c r="H24" s="275"/>
      <c r="I24" s="276" t="s">
        <v>237</v>
      </c>
      <c r="J24" s="276"/>
      <c r="K24" s="276" t="s">
        <v>237</v>
      </c>
      <c r="L24" s="276"/>
      <c r="M24" s="274" t="s">
        <v>238</v>
      </c>
      <c r="N24" s="275"/>
      <c r="O24" s="276" t="s">
        <v>237</v>
      </c>
      <c r="P24" s="276"/>
      <c r="Q24" s="276" t="s">
        <v>237</v>
      </c>
      <c r="R24" s="276"/>
    </row>
    <row r="26" spans="1:18" ht="18.75" customHeight="1" x14ac:dyDescent="0.2">
      <c r="B26" s="265"/>
      <c r="C26" s="266"/>
      <c r="Q26" s="266"/>
    </row>
    <row r="27" spans="1:18" ht="12.75" customHeight="1" x14ac:dyDescent="0.2">
      <c r="C27" s="267"/>
      <c r="Q27" s="267"/>
    </row>
    <row r="28" spans="1:18" ht="12.75" customHeight="1" x14ac:dyDescent="0.2">
      <c r="C28" s="267"/>
      <c r="Q28" s="267"/>
    </row>
    <row r="29" spans="1:18" ht="17.25" customHeight="1" x14ac:dyDescent="0.2">
      <c r="B29" s="268"/>
      <c r="C29" s="268"/>
      <c r="Q29" s="268"/>
    </row>
    <row r="30" spans="1:18" ht="15" customHeight="1" x14ac:dyDescent="0.25">
      <c r="B30" s="269" t="s">
        <v>117</v>
      </c>
      <c r="E30" s="259" t="s">
        <v>165</v>
      </c>
      <c r="I30" s="269" t="s">
        <v>215</v>
      </c>
    </row>
    <row r="31" spans="1:18" ht="14.25" customHeight="1" x14ac:dyDescent="0.25">
      <c r="B31" s="269" t="s">
        <v>118</v>
      </c>
      <c r="E31" s="259" t="s">
        <v>216</v>
      </c>
      <c r="I31" s="269" t="s">
        <v>217</v>
      </c>
    </row>
    <row r="32" spans="1:18" ht="14.25" customHeight="1" x14ac:dyDescent="0.25">
      <c r="B32" s="269" t="s">
        <v>119</v>
      </c>
      <c r="D32" s="269"/>
      <c r="E32" s="269" t="s">
        <v>218</v>
      </c>
      <c r="F32" s="269"/>
      <c r="G32" s="269"/>
      <c r="H32" s="269"/>
      <c r="I32" s="269" t="s">
        <v>119</v>
      </c>
      <c r="J32" s="269"/>
      <c r="K32" s="269"/>
      <c r="L32" s="269"/>
      <c r="M32" s="269"/>
      <c r="N32" s="269"/>
      <c r="O32" s="269"/>
      <c r="P32" s="269"/>
      <c r="R32" s="269"/>
    </row>
    <row r="33" spans="1:18" ht="14.25" customHeight="1" x14ac:dyDescent="0.25">
      <c r="B33" s="270"/>
      <c r="C33" s="270"/>
      <c r="D33" s="269"/>
      <c r="E33" s="269"/>
      <c r="F33" s="269"/>
      <c r="G33" s="269"/>
      <c r="H33" s="269"/>
      <c r="I33" s="269"/>
      <c r="J33" s="269"/>
      <c r="K33" s="269"/>
      <c r="L33" s="269"/>
      <c r="M33" s="269"/>
      <c r="N33" s="269"/>
      <c r="O33" s="269"/>
      <c r="P33" s="269"/>
      <c r="Q33" s="270"/>
      <c r="R33" s="269"/>
    </row>
    <row r="34" spans="1:18" ht="14.25" customHeight="1" x14ac:dyDescent="0.25">
      <c r="B34" s="270"/>
      <c r="C34" s="270"/>
      <c r="D34" s="269"/>
      <c r="E34" s="269"/>
      <c r="F34" s="269"/>
      <c r="G34" s="269"/>
      <c r="H34" s="269"/>
      <c r="I34" s="269"/>
      <c r="J34" s="269"/>
      <c r="K34" s="269"/>
      <c r="L34" s="269"/>
      <c r="M34" s="269"/>
      <c r="N34" s="269"/>
      <c r="O34" s="269"/>
      <c r="P34" s="269"/>
      <c r="Q34" s="270"/>
      <c r="R34" s="269"/>
    </row>
    <row r="35" spans="1:18" ht="14.25" customHeight="1" x14ac:dyDescent="0.2">
      <c r="B35" s="268"/>
      <c r="C35" s="268"/>
      <c r="D35" s="268"/>
      <c r="E35" s="268"/>
      <c r="F35" s="268"/>
      <c r="G35" s="268"/>
      <c r="H35" s="268"/>
      <c r="I35" s="268"/>
      <c r="J35" s="268"/>
      <c r="K35" s="268"/>
      <c r="L35" s="268"/>
      <c r="M35" s="268"/>
      <c r="N35" s="268"/>
      <c r="O35" s="268"/>
      <c r="P35" s="268"/>
      <c r="Q35" s="268"/>
      <c r="R35" s="268"/>
    </row>
    <row r="36" spans="1:18" ht="14.25" customHeight="1" x14ac:dyDescent="0.25">
      <c r="B36" s="270"/>
      <c r="C36" s="270"/>
      <c r="D36" s="269"/>
      <c r="E36" s="269"/>
      <c r="F36" s="269"/>
      <c r="G36" s="269"/>
      <c r="H36" s="269"/>
      <c r="I36" s="269"/>
      <c r="J36" s="269"/>
      <c r="K36" s="269"/>
      <c r="L36" s="269"/>
      <c r="M36" s="269"/>
      <c r="N36" s="269"/>
      <c r="O36" s="269"/>
      <c r="P36" s="269"/>
      <c r="Q36" s="270"/>
      <c r="R36" s="269"/>
    </row>
    <row r="37" spans="1:18" ht="14.25" customHeight="1" x14ac:dyDescent="0.25">
      <c r="B37" s="270"/>
      <c r="C37" s="270"/>
      <c r="D37" s="269"/>
      <c r="E37" s="269"/>
      <c r="F37" s="269"/>
      <c r="G37" s="269"/>
      <c r="H37" s="269"/>
      <c r="I37" s="269"/>
      <c r="J37" s="269"/>
      <c r="K37" s="269"/>
      <c r="L37" s="269"/>
      <c r="M37" s="269"/>
      <c r="N37" s="269"/>
      <c r="O37" s="269"/>
      <c r="P37" s="269"/>
      <c r="Q37" s="270"/>
      <c r="R37" s="269"/>
    </row>
    <row r="38" spans="1:18" ht="14.25" customHeight="1" x14ac:dyDescent="0.25">
      <c r="B38" s="270"/>
      <c r="C38" s="269"/>
      <c r="D38" s="269"/>
      <c r="E38" s="269"/>
      <c r="F38" s="269"/>
      <c r="G38" s="269"/>
      <c r="H38" s="269"/>
      <c r="I38" s="269"/>
      <c r="J38" s="269"/>
      <c r="K38" s="269"/>
      <c r="L38" s="269"/>
      <c r="M38" s="269"/>
      <c r="N38" s="269"/>
      <c r="O38" s="269"/>
      <c r="P38" s="269"/>
      <c r="Q38" s="269"/>
      <c r="R38" s="269"/>
    </row>
    <row r="44" spans="1:18" s="267" customFormat="1" x14ac:dyDescent="0.25">
      <c r="A44" s="264"/>
      <c r="C44" s="259"/>
      <c r="D44" s="259"/>
      <c r="E44" s="259"/>
      <c r="F44" s="259"/>
      <c r="G44" s="259"/>
      <c r="H44" s="259"/>
      <c r="I44" s="259"/>
      <c r="J44" s="259"/>
      <c r="K44" s="259"/>
      <c r="L44" s="259"/>
      <c r="M44" s="259"/>
      <c r="N44" s="259"/>
      <c r="O44" s="259"/>
      <c r="P44" s="259"/>
      <c r="Q44" s="259"/>
      <c r="R44" s="259"/>
    </row>
    <row r="45" spans="1:18" s="267" customFormat="1" x14ac:dyDescent="0.25">
      <c r="A45" s="264"/>
      <c r="C45" s="259"/>
      <c r="D45" s="259"/>
      <c r="E45" s="259"/>
      <c r="F45" s="259"/>
      <c r="G45" s="259"/>
      <c r="H45" s="259"/>
      <c r="I45" s="259"/>
      <c r="J45" s="259"/>
      <c r="K45" s="259"/>
      <c r="L45" s="259"/>
      <c r="M45" s="259"/>
      <c r="N45" s="259"/>
      <c r="O45" s="259"/>
      <c r="P45" s="259"/>
      <c r="Q45" s="259"/>
      <c r="R45" s="259"/>
    </row>
    <row r="46" spans="1:18" s="267" customFormat="1" x14ac:dyDescent="0.25">
      <c r="A46" s="264"/>
      <c r="C46" s="259"/>
      <c r="D46" s="259"/>
      <c r="E46" s="259"/>
      <c r="F46" s="259"/>
      <c r="G46" s="259"/>
      <c r="H46" s="259"/>
      <c r="I46" s="259"/>
      <c r="J46" s="259"/>
      <c r="K46" s="259"/>
      <c r="L46" s="259"/>
      <c r="M46" s="259"/>
      <c r="N46" s="259"/>
      <c r="O46" s="259"/>
      <c r="P46" s="259"/>
      <c r="Q46" s="259"/>
      <c r="R46" s="259"/>
    </row>
    <row r="47" spans="1:18" s="267" customFormat="1" x14ac:dyDescent="0.25">
      <c r="A47" s="264"/>
      <c r="C47" s="259"/>
      <c r="D47" s="259"/>
      <c r="E47" s="259"/>
      <c r="F47" s="259"/>
      <c r="G47" s="259"/>
      <c r="H47" s="259"/>
      <c r="I47" s="259"/>
      <c r="J47" s="259"/>
      <c r="K47" s="259"/>
      <c r="L47" s="259"/>
      <c r="M47" s="259"/>
      <c r="N47" s="259"/>
      <c r="O47" s="259"/>
      <c r="P47" s="259"/>
      <c r="Q47" s="259"/>
      <c r="R47" s="259"/>
    </row>
    <row r="48" spans="1:18" s="267" customFormat="1" x14ac:dyDescent="0.25">
      <c r="A48" s="264"/>
      <c r="C48" s="259"/>
      <c r="D48" s="259"/>
      <c r="E48" s="259"/>
      <c r="F48" s="259"/>
      <c r="G48" s="259"/>
      <c r="H48" s="259"/>
      <c r="I48" s="259"/>
      <c r="J48" s="259"/>
      <c r="K48" s="259"/>
      <c r="L48" s="259"/>
      <c r="M48" s="259"/>
      <c r="N48" s="259"/>
      <c r="O48" s="259"/>
      <c r="P48" s="259"/>
      <c r="Q48" s="259"/>
      <c r="R48" s="259"/>
    </row>
  </sheetData>
  <mergeCells count="35">
    <mergeCell ref="C1:R1"/>
    <mergeCell ref="C2:R2"/>
    <mergeCell ref="C3:R3"/>
    <mergeCell ref="C4:R4"/>
    <mergeCell ref="C5:R5"/>
    <mergeCell ref="K7:L7"/>
    <mergeCell ref="C6:D6"/>
    <mergeCell ref="E6:F6"/>
    <mergeCell ref="G6:H6"/>
    <mergeCell ref="Q7:R7"/>
    <mergeCell ref="A21:A22"/>
    <mergeCell ref="I6:J6"/>
    <mergeCell ref="K6:L6"/>
    <mergeCell ref="M6:N6"/>
    <mergeCell ref="O6:P6"/>
    <mergeCell ref="A6:A8"/>
    <mergeCell ref="B6:B7"/>
    <mergeCell ref="M7:N7"/>
    <mergeCell ref="O7:P7"/>
    <mergeCell ref="B9:R9"/>
    <mergeCell ref="A16:A17"/>
    <mergeCell ref="Q6:R6"/>
    <mergeCell ref="C7:D7"/>
    <mergeCell ref="E7:F7"/>
    <mergeCell ref="G7:H7"/>
    <mergeCell ref="I7:J7"/>
    <mergeCell ref="M24:N24"/>
    <mergeCell ref="O24:P24"/>
    <mergeCell ref="Q24:R24"/>
    <mergeCell ref="A24:B24"/>
    <mergeCell ref="C24:D24"/>
    <mergeCell ref="E24:F24"/>
    <mergeCell ref="G24:H24"/>
    <mergeCell ref="I24:J24"/>
    <mergeCell ref="K24:L24"/>
  </mergeCells>
  <conditionalFormatting sqref="O10:P13 Q21 E21 C22:R22 Q10:R20 C21 C10:N20 O15:P20">
    <cfRule type="cellIs" dxfId="305" priority="15" operator="equal">
      <formula>"NO"</formula>
    </cfRule>
  </conditionalFormatting>
  <conditionalFormatting sqref="E24:G24 I24:J24">
    <cfRule type="cellIs" dxfId="304" priority="14" operator="equal">
      <formula>"NO HABIL"</formula>
    </cfRule>
  </conditionalFormatting>
  <conditionalFormatting sqref="O14">
    <cfRule type="cellIs" dxfId="303" priority="13" operator="equal">
      <formula>"NO"</formula>
    </cfRule>
  </conditionalFormatting>
  <conditionalFormatting sqref="M21">
    <cfRule type="cellIs" dxfId="302" priority="12" operator="equal">
      <formula>"NO"</formula>
    </cfRule>
  </conditionalFormatting>
  <conditionalFormatting sqref="K21">
    <cfRule type="cellIs" dxfId="301" priority="11" operator="equal">
      <formula>"NO"</formula>
    </cfRule>
  </conditionalFormatting>
  <conditionalFormatting sqref="O21">
    <cfRule type="cellIs" dxfId="300" priority="10" operator="equal">
      <formula>"NO"</formula>
    </cfRule>
  </conditionalFormatting>
  <conditionalFormatting sqref="O21">
    <cfRule type="cellIs" dxfId="299" priority="9" operator="equal">
      <formula>"NO"</formula>
    </cfRule>
  </conditionalFormatting>
  <conditionalFormatting sqref="G21">
    <cfRule type="cellIs" dxfId="298" priority="8" operator="equal">
      <formula>"NO"</formula>
    </cfRule>
  </conditionalFormatting>
  <conditionalFormatting sqref="I21">
    <cfRule type="cellIs" dxfId="297" priority="7" operator="equal">
      <formula>"NO"</formula>
    </cfRule>
  </conditionalFormatting>
  <conditionalFormatting sqref="K24:L24">
    <cfRule type="cellIs" dxfId="296" priority="6" operator="equal">
      <formula>"NO HABIL"</formula>
    </cfRule>
  </conditionalFormatting>
  <conditionalFormatting sqref="O24:P24">
    <cfRule type="cellIs" dxfId="295" priority="4" operator="equal">
      <formula>"NO HABIL"</formula>
    </cfRule>
  </conditionalFormatting>
  <conditionalFormatting sqref="Q24:R24">
    <cfRule type="cellIs" dxfId="294" priority="3" operator="equal">
      <formula>"NO HABIL"</formula>
    </cfRule>
  </conditionalFormatting>
  <conditionalFormatting sqref="C24">
    <cfRule type="cellIs" dxfId="293" priority="2" operator="equal">
      <formula>"NO HABIL"</formula>
    </cfRule>
  </conditionalFormatting>
  <conditionalFormatting sqref="M24">
    <cfRule type="cellIs" dxfId="292"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1"/>
  <sheetViews>
    <sheetView view="pageBreakPreview" topLeftCell="I13" zoomScale="75" zoomScaleNormal="75" zoomScaleSheetLayoutView="75" zoomScalePageLayoutView="70" workbookViewId="0">
      <selection activeCell="Q11" sqref="Q11"/>
    </sheetView>
  </sheetViews>
  <sheetFormatPr baseColWidth="10" defaultColWidth="11.42578125" defaultRowHeight="12.75" x14ac:dyDescent="0.2"/>
  <cols>
    <col min="1" max="1" width="6" style="93" customWidth="1"/>
    <col min="2" max="2" width="61.7109375" style="94" customWidth="1"/>
    <col min="3" max="3" width="15.7109375" style="95" customWidth="1"/>
    <col min="4" max="4" width="25.7109375" style="95" customWidth="1"/>
    <col min="5" max="5" width="15.7109375" style="94" customWidth="1"/>
    <col min="6" max="6" width="25.7109375" style="94" customWidth="1"/>
    <col min="7" max="7" width="15.7109375" style="94" customWidth="1"/>
    <col min="8" max="8" width="25.7109375" style="94" customWidth="1"/>
    <col min="9" max="9" width="15.7109375" style="94" customWidth="1"/>
    <col min="10" max="10" width="25.7109375" style="94" customWidth="1"/>
    <col min="11" max="11" width="15.7109375" style="94" customWidth="1"/>
    <col min="12" max="12" width="25.7109375" style="94" customWidth="1"/>
    <col min="13" max="13" width="15.7109375" style="94" customWidth="1"/>
    <col min="14" max="14" width="25.7109375" style="94" customWidth="1"/>
    <col min="15" max="15" width="15.7109375" style="94" customWidth="1"/>
    <col min="16" max="16" width="25.7109375" style="94" customWidth="1"/>
    <col min="17" max="17" width="15.7109375" style="94" customWidth="1"/>
    <col min="18" max="19" width="25.7109375" style="94" customWidth="1"/>
    <col min="20" max="16384" width="11.42578125" style="90"/>
  </cols>
  <sheetData>
    <row r="1" spans="1:19" s="85" customFormat="1" ht="17.25" customHeight="1" x14ac:dyDescent="0.25">
      <c r="A1" s="110" t="s">
        <v>127</v>
      </c>
      <c r="B1" s="84"/>
      <c r="C1" s="84"/>
      <c r="D1" s="84"/>
      <c r="E1" s="84"/>
      <c r="F1" s="84"/>
      <c r="G1" s="84"/>
      <c r="H1" s="84"/>
      <c r="I1" s="84"/>
      <c r="J1" s="84"/>
      <c r="K1" s="84"/>
      <c r="L1" s="84"/>
      <c r="M1" s="84"/>
      <c r="N1" s="84"/>
      <c r="O1" s="84"/>
      <c r="P1" s="84"/>
      <c r="Q1" s="84"/>
      <c r="R1" s="84"/>
      <c r="S1" s="84"/>
    </row>
    <row r="2" spans="1:19" s="85" customFormat="1" ht="17.25" customHeight="1" x14ac:dyDescent="0.25">
      <c r="A2" s="110" t="s">
        <v>128</v>
      </c>
      <c r="B2" s="84"/>
      <c r="C2" s="84"/>
      <c r="D2" s="84"/>
      <c r="E2" s="84"/>
      <c r="F2" s="84"/>
      <c r="G2" s="84"/>
      <c r="H2" s="84"/>
      <c r="I2" s="84"/>
      <c r="J2" s="84"/>
      <c r="K2" s="84"/>
      <c r="L2" s="84"/>
      <c r="M2" s="84"/>
      <c r="N2" s="84"/>
      <c r="O2" s="84"/>
      <c r="P2" s="84"/>
      <c r="Q2" s="84"/>
      <c r="R2" s="84"/>
      <c r="S2" s="84"/>
    </row>
    <row r="3" spans="1:19" s="85" customFormat="1" ht="8.25" customHeight="1" x14ac:dyDescent="0.25">
      <c r="A3" s="86"/>
      <c r="B3" s="86"/>
      <c r="C3" s="86"/>
      <c r="D3" s="110"/>
      <c r="E3" s="86"/>
      <c r="F3" s="86"/>
      <c r="G3" s="86"/>
      <c r="H3" s="86"/>
      <c r="I3" s="86"/>
      <c r="J3" s="86"/>
      <c r="K3" s="86"/>
      <c r="L3" s="86"/>
      <c r="M3" s="86"/>
      <c r="N3" s="86"/>
      <c r="O3" s="86"/>
      <c r="P3" s="86"/>
      <c r="Q3" s="86"/>
      <c r="R3" s="86"/>
      <c r="S3" s="86"/>
    </row>
    <row r="4" spans="1:19" s="85" customFormat="1" ht="17.25" customHeight="1" x14ac:dyDescent="0.25">
      <c r="A4" s="110" t="s">
        <v>219</v>
      </c>
      <c r="B4" s="84"/>
      <c r="C4" s="84"/>
      <c r="D4" s="84"/>
      <c r="E4" s="84"/>
      <c r="F4" s="84"/>
      <c r="G4" s="84"/>
      <c r="H4" s="84"/>
      <c r="I4" s="84"/>
      <c r="J4" s="84"/>
      <c r="K4" s="84"/>
      <c r="L4" s="84"/>
      <c r="M4" s="84"/>
      <c r="N4" s="84"/>
      <c r="O4" s="84"/>
      <c r="P4" s="84"/>
      <c r="Q4" s="84"/>
      <c r="R4" s="84"/>
      <c r="S4" s="84"/>
    </row>
    <row r="5" spans="1:19" s="85" customFormat="1" ht="16.5" customHeight="1" x14ac:dyDescent="0.25">
      <c r="A5" s="110" t="s">
        <v>129</v>
      </c>
      <c r="B5" s="84"/>
      <c r="C5" s="84"/>
      <c r="D5" s="84"/>
      <c r="E5" s="84"/>
      <c r="F5" s="84"/>
      <c r="G5" s="84"/>
      <c r="H5" s="84"/>
      <c r="I5" s="84"/>
      <c r="J5" s="84"/>
      <c r="K5" s="84"/>
      <c r="L5" s="84"/>
      <c r="M5" s="84"/>
      <c r="N5" s="84"/>
      <c r="O5" s="84"/>
      <c r="P5" s="84"/>
      <c r="Q5" s="84"/>
      <c r="R5" s="84"/>
      <c r="S5" s="84"/>
    </row>
    <row r="6" spans="1:19" s="85" customFormat="1" ht="9.75" customHeight="1" x14ac:dyDescent="0.25">
      <c r="A6" s="86"/>
      <c r="B6" s="86"/>
      <c r="C6" s="86"/>
      <c r="D6" s="110"/>
      <c r="E6" s="86"/>
      <c r="F6" s="86"/>
      <c r="G6" s="86"/>
      <c r="H6" s="86"/>
      <c r="I6" s="86"/>
      <c r="J6" s="86"/>
      <c r="K6" s="86"/>
      <c r="L6" s="86"/>
      <c r="M6" s="86"/>
      <c r="N6" s="86"/>
      <c r="O6" s="86"/>
      <c r="P6" s="86"/>
      <c r="Q6" s="86"/>
      <c r="R6" s="86"/>
      <c r="S6" s="86"/>
    </row>
    <row r="7" spans="1:19" s="111" customFormat="1" ht="71.25" customHeight="1" x14ac:dyDescent="0.25">
      <c r="A7" s="305" t="s">
        <v>278</v>
      </c>
      <c r="B7" s="305"/>
      <c r="C7" s="107"/>
      <c r="D7" s="107"/>
      <c r="E7" s="107"/>
      <c r="F7" s="107"/>
      <c r="G7" s="109"/>
      <c r="H7" s="109"/>
      <c r="I7" s="143"/>
      <c r="J7" s="143"/>
      <c r="K7" s="143"/>
      <c r="L7" s="143"/>
      <c r="M7" s="240"/>
      <c r="N7" s="240"/>
      <c r="O7" s="240"/>
      <c r="P7" s="240"/>
      <c r="Q7" s="240"/>
      <c r="R7" s="240"/>
      <c r="S7" s="143"/>
    </row>
    <row r="8" spans="1:19" ht="9.75" customHeight="1" x14ac:dyDescent="0.2">
      <c r="A8" s="112"/>
      <c r="B8" s="113"/>
      <c r="C8" s="114"/>
      <c r="D8" s="114"/>
      <c r="E8" s="113"/>
      <c r="F8" s="113"/>
      <c r="G8" s="113"/>
      <c r="H8" s="113"/>
      <c r="I8" s="113"/>
      <c r="J8" s="113"/>
      <c r="K8" s="113"/>
      <c r="L8" s="113"/>
      <c r="M8" s="113"/>
      <c r="N8" s="113"/>
      <c r="O8" s="113"/>
      <c r="P8" s="113"/>
      <c r="Q8" s="113"/>
      <c r="R8" s="113"/>
      <c r="S8" s="113"/>
    </row>
    <row r="9" spans="1:19" ht="15.75" x14ac:dyDescent="0.2">
      <c r="A9" s="115"/>
      <c r="B9" s="116"/>
      <c r="C9" s="301">
        <v>1</v>
      </c>
      <c r="D9" s="301"/>
      <c r="E9" s="301">
        <v>2</v>
      </c>
      <c r="F9" s="301"/>
      <c r="G9" s="301">
        <v>3</v>
      </c>
      <c r="H9" s="301"/>
      <c r="I9" s="301">
        <v>4</v>
      </c>
      <c r="J9" s="301"/>
      <c r="K9" s="301">
        <v>5</v>
      </c>
      <c r="L9" s="301"/>
      <c r="M9" s="301">
        <v>6</v>
      </c>
      <c r="N9" s="301"/>
      <c r="O9" s="301">
        <v>7</v>
      </c>
      <c r="P9" s="301"/>
      <c r="Q9" s="301">
        <v>8</v>
      </c>
      <c r="R9" s="301"/>
      <c r="S9" s="235"/>
    </row>
    <row r="10" spans="1:19" ht="53.25" customHeight="1" x14ac:dyDescent="0.2">
      <c r="A10" s="308" t="s">
        <v>0</v>
      </c>
      <c r="B10" s="310" t="s">
        <v>107</v>
      </c>
      <c r="C10" s="302" t="s">
        <v>221</v>
      </c>
      <c r="D10" s="302"/>
      <c r="E10" s="302" t="s">
        <v>222</v>
      </c>
      <c r="F10" s="302"/>
      <c r="G10" s="302" t="s">
        <v>223</v>
      </c>
      <c r="H10" s="302"/>
      <c r="I10" s="302" t="s">
        <v>224</v>
      </c>
      <c r="J10" s="302"/>
      <c r="K10" s="302" t="s">
        <v>225</v>
      </c>
      <c r="L10" s="302"/>
      <c r="M10" s="302" t="s">
        <v>271</v>
      </c>
      <c r="N10" s="302"/>
      <c r="O10" s="302" t="s">
        <v>279</v>
      </c>
      <c r="P10" s="302"/>
      <c r="Q10" s="302" t="s">
        <v>285</v>
      </c>
      <c r="R10" s="302"/>
      <c r="S10" s="236"/>
    </row>
    <row r="11" spans="1:19" ht="27" customHeight="1" x14ac:dyDescent="0.2">
      <c r="A11" s="309"/>
      <c r="B11" s="311"/>
      <c r="C11" s="117" t="s">
        <v>108</v>
      </c>
      <c r="D11" s="118" t="s">
        <v>109</v>
      </c>
      <c r="E11" s="117" t="s">
        <v>108</v>
      </c>
      <c r="F11" s="118" t="s">
        <v>109</v>
      </c>
      <c r="G11" s="117" t="s">
        <v>108</v>
      </c>
      <c r="H11" s="118" t="s">
        <v>109</v>
      </c>
      <c r="I11" s="117" t="s">
        <v>108</v>
      </c>
      <c r="J11" s="118" t="s">
        <v>109</v>
      </c>
      <c r="K11" s="117" t="s">
        <v>108</v>
      </c>
      <c r="L11" s="118" t="s">
        <v>109</v>
      </c>
      <c r="M11" s="117" t="s">
        <v>108</v>
      </c>
      <c r="N11" s="118" t="s">
        <v>109</v>
      </c>
      <c r="O11" s="117" t="s">
        <v>108</v>
      </c>
      <c r="P11" s="118" t="s">
        <v>109</v>
      </c>
      <c r="Q11" s="117" t="s">
        <v>108</v>
      </c>
      <c r="R11" s="118" t="s">
        <v>109</v>
      </c>
      <c r="S11" s="222"/>
    </row>
    <row r="12" spans="1:19" ht="14.45" customHeight="1" x14ac:dyDescent="0.2">
      <c r="A12" s="108">
        <v>2.2000000000000002</v>
      </c>
      <c r="B12" s="119" t="s">
        <v>130</v>
      </c>
      <c r="C12" s="120"/>
      <c r="D12" s="120"/>
      <c r="E12" s="120"/>
      <c r="F12" s="120"/>
      <c r="G12" s="120"/>
      <c r="H12" s="120"/>
      <c r="I12" s="120"/>
      <c r="J12" s="120"/>
      <c r="K12" s="120"/>
      <c r="L12" s="120"/>
      <c r="M12" s="120"/>
      <c r="N12" s="120"/>
      <c r="O12" s="120"/>
      <c r="P12" s="120"/>
      <c r="Q12" s="120"/>
      <c r="R12" s="120"/>
      <c r="S12" s="237"/>
    </row>
    <row r="13" spans="1:19" ht="28.5" customHeight="1" x14ac:dyDescent="0.2">
      <c r="A13" s="121"/>
      <c r="B13" s="122" t="s">
        <v>209</v>
      </c>
      <c r="C13" s="118" t="s">
        <v>111</v>
      </c>
      <c r="D13" s="123" t="s">
        <v>131</v>
      </c>
      <c r="E13" s="118" t="s">
        <v>111</v>
      </c>
      <c r="F13" s="123" t="s">
        <v>131</v>
      </c>
      <c r="G13" s="118" t="s">
        <v>111</v>
      </c>
      <c r="H13" s="123" t="s">
        <v>131</v>
      </c>
      <c r="I13" s="118" t="s">
        <v>111</v>
      </c>
      <c r="J13" s="123" t="s">
        <v>131</v>
      </c>
      <c r="K13" s="118" t="s">
        <v>166</v>
      </c>
      <c r="L13" s="123" t="s">
        <v>131</v>
      </c>
      <c r="M13" s="118" t="s">
        <v>111</v>
      </c>
      <c r="N13" s="123" t="s">
        <v>131</v>
      </c>
      <c r="O13" s="118" t="s">
        <v>111</v>
      </c>
      <c r="P13" s="123" t="s">
        <v>131</v>
      </c>
      <c r="Q13" s="118" t="s">
        <v>111</v>
      </c>
      <c r="R13" s="123" t="s">
        <v>131</v>
      </c>
      <c r="S13" s="238"/>
    </row>
    <row r="14" spans="1:19" ht="24.75" customHeight="1" x14ac:dyDescent="0.2">
      <c r="A14" s="121"/>
      <c r="B14" s="124" t="s">
        <v>146</v>
      </c>
      <c r="C14" s="118" t="s">
        <v>111</v>
      </c>
      <c r="D14" s="123" t="s">
        <v>131</v>
      </c>
      <c r="E14" s="118" t="s">
        <v>111</v>
      </c>
      <c r="F14" s="123" t="s">
        <v>131</v>
      </c>
      <c r="G14" s="118" t="s">
        <v>111</v>
      </c>
      <c r="H14" s="123" t="s">
        <v>131</v>
      </c>
      <c r="I14" s="118" t="s">
        <v>111</v>
      </c>
      <c r="J14" s="123" t="s">
        <v>131</v>
      </c>
      <c r="K14" s="118" t="s">
        <v>111</v>
      </c>
      <c r="L14" s="123" t="s">
        <v>131</v>
      </c>
      <c r="M14" s="118" t="s">
        <v>111</v>
      </c>
      <c r="N14" s="123" t="s">
        <v>131</v>
      </c>
      <c r="O14" s="118" t="s">
        <v>111</v>
      </c>
      <c r="P14" s="123" t="s">
        <v>131</v>
      </c>
      <c r="Q14" s="118" t="s">
        <v>111</v>
      </c>
      <c r="R14" s="123" t="s">
        <v>131</v>
      </c>
      <c r="S14" s="238"/>
    </row>
    <row r="15" spans="1:19" ht="24.75" customHeight="1" x14ac:dyDescent="0.2">
      <c r="A15" s="121"/>
      <c r="B15" s="124" t="s">
        <v>210</v>
      </c>
      <c r="C15" s="118" t="s">
        <v>111</v>
      </c>
      <c r="D15" s="123" t="s">
        <v>131</v>
      </c>
      <c r="E15" s="118" t="s">
        <v>111</v>
      </c>
      <c r="F15" s="123" t="s">
        <v>131</v>
      </c>
      <c r="G15" s="118" t="s">
        <v>111</v>
      </c>
      <c r="H15" s="123" t="s">
        <v>131</v>
      </c>
      <c r="I15" s="118" t="s">
        <v>111</v>
      </c>
      <c r="J15" s="123" t="s">
        <v>131</v>
      </c>
      <c r="K15" s="118" t="s">
        <v>111</v>
      </c>
      <c r="L15" s="123" t="s">
        <v>131</v>
      </c>
      <c r="M15" s="118" t="s">
        <v>111</v>
      </c>
      <c r="N15" s="123" t="s">
        <v>131</v>
      </c>
      <c r="O15" s="118" t="s">
        <v>111</v>
      </c>
      <c r="P15" s="123" t="s">
        <v>131</v>
      </c>
      <c r="Q15" s="118" t="s">
        <v>111</v>
      </c>
      <c r="R15" s="123" t="s">
        <v>131</v>
      </c>
      <c r="S15" s="238"/>
    </row>
    <row r="16" spans="1:19" ht="24.75" customHeight="1" x14ac:dyDescent="0.2">
      <c r="A16" s="108"/>
      <c r="B16" s="124" t="s">
        <v>211</v>
      </c>
      <c r="C16" s="118" t="s">
        <v>111</v>
      </c>
      <c r="D16" s="123" t="s">
        <v>131</v>
      </c>
      <c r="E16" s="118" t="s">
        <v>111</v>
      </c>
      <c r="F16" s="123" t="s">
        <v>131</v>
      </c>
      <c r="G16" s="118" t="s">
        <v>111</v>
      </c>
      <c r="H16" s="123" t="s">
        <v>131</v>
      </c>
      <c r="I16" s="118" t="s">
        <v>111</v>
      </c>
      <c r="J16" s="123" t="s">
        <v>131</v>
      </c>
      <c r="K16" s="118" t="s">
        <v>111</v>
      </c>
      <c r="L16" s="123" t="s">
        <v>131</v>
      </c>
      <c r="M16" s="118" t="s">
        <v>111</v>
      </c>
      <c r="N16" s="123" t="s">
        <v>131</v>
      </c>
      <c r="O16" s="118" t="s">
        <v>111</v>
      </c>
      <c r="P16" s="123" t="s">
        <v>131</v>
      </c>
      <c r="Q16" s="118" t="s">
        <v>111</v>
      </c>
      <c r="R16" s="123" t="s">
        <v>131</v>
      </c>
      <c r="S16" s="238"/>
    </row>
    <row r="17" spans="1:19" ht="24.75" customHeight="1" x14ac:dyDescent="0.2">
      <c r="A17" s="108"/>
      <c r="B17" s="124" t="s">
        <v>212</v>
      </c>
      <c r="C17" s="118" t="s">
        <v>111</v>
      </c>
      <c r="D17" s="123" t="s">
        <v>131</v>
      </c>
      <c r="E17" s="118" t="s">
        <v>111</v>
      </c>
      <c r="F17" s="123" t="s">
        <v>131</v>
      </c>
      <c r="G17" s="118" t="s">
        <v>111</v>
      </c>
      <c r="H17" s="123" t="s">
        <v>131</v>
      </c>
      <c r="I17" s="118" t="s">
        <v>111</v>
      </c>
      <c r="J17" s="123" t="s">
        <v>131</v>
      </c>
      <c r="K17" s="118" t="s">
        <v>111</v>
      </c>
      <c r="L17" s="123" t="s">
        <v>131</v>
      </c>
      <c r="M17" s="118" t="s">
        <v>111</v>
      </c>
      <c r="N17" s="123" t="s">
        <v>131</v>
      </c>
      <c r="O17" s="118" t="s">
        <v>111</v>
      </c>
      <c r="P17" s="123" t="s">
        <v>131</v>
      </c>
      <c r="Q17" s="118" t="s">
        <v>111</v>
      </c>
      <c r="R17" s="123" t="s">
        <v>131</v>
      </c>
      <c r="S17" s="238"/>
    </row>
    <row r="18" spans="1:19" ht="24.75" customHeight="1" x14ac:dyDescent="0.2">
      <c r="A18" s="108"/>
      <c r="B18" s="124" t="s">
        <v>213</v>
      </c>
      <c r="C18" s="118" t="s">
        <v>111</v>
      </c>
      <c r="D18" s="123" t="s">
        <v>131</v>
      </c>
      <c r="E18" s="118" t="s">
        <v>111</v>
      </c>
      <c r="F18" s="123" t="s">
        <v>131</v>
      </c>
      <c r="G18" s="118" t="s">
        <v>111</v>
      </c>
      <c r="H18" s="123" t="s">
        <v>131</v>
      </c>
      <c r="I18" s="118" t="s">
        <v>111</v>
      </c>
      <c r="J18" s="123" t="s">
        <v>131</v>
      </c>
      <c r="K18" s="118" t="s">
        <v>111</v>
      </c>
      <c r="L18" s="123" t="s">
        <v>131</v>
      </c>
      <c r="M18" s="118" t="s">
        <v>111</v>
      </c>
      <c r="N18" s="123" t="s">
        <v>131</v>
      </c>
      <c r="O18" s="118" t="s">
        <v>111</v>
      </c>
      <c r="P18" s="123" t="s">
        <v>131</v>
      </c>
      <c r="Q18" s="118" t="s">
        <v>111</v>
      </c>
      <c r="R18" s="123" t="s">
        <v>131</v>
      </c>
      <c r="S18" s="238"/>
    </row>
    <row r="19" spans="1:19" ht="24" customHeight="1" thickBot="1" x14ac:dyDescent="0.25">
      <c r="A19" s="125"/>
      <c r="B19" s="126"/>
      <c r="C19" s="118"/>
      <c r="D19" s="127"/>
      <c r="E19" s="118"/>
      <c r="F19" s="127"/>
      <c r="G19" s="118"/>
      <c r="H19" s="127"/>
      <c r="I19" s="118"/>
      <c r="J19" s="127"/>
      <c r="K19" s="118"/>
      <c r="L19" s="127"/>
      <c r="M19" s="118"/>
      <c r="N19" s="127"/>
      <c r="O19" s="118"/>
      <c r="P19" s="127"/>
      <c r="Q19" s="118"/>
      <c r="R19" s="127"/>
      <c r="S19" s="239"/>
    </row>
    <row r="20" spans="1:19" s="92" customFormat="1" ht="19.5" customHeight="1" thickBot="1" x14ac:dyDescent="0.3">
      <c r="A20" s="306" t="s">
        <v>113</v>
      </c>
      <c r="B20" s="307"/>
      <c r="C20" s="303" t="s">
        <v>132</v>
      </c>
      <c r="D20" s="304"/>
      <c r="E20" s="303" t="s">
        <v>132</v>
      </c>
      <c r="F20" s="304"/>
      <c r="G20" s="303" t="s">
        <v>132</v>
      </c>
      <c r="H20" s="304"/>
      <c r="I20" s="303" t="s">
        <v>132</v>
      </c>
      <c r="J20" s="304"/>
      <c r="K20" s="303" t="s">
        <v>176</v>
      </c>
      <c r="L20" s="304"/>
      <c r="M20" s="303" t="s">
        <v>132</v>
      </c>
      <c r="N20" s="304"/>
      <c r="O20" s="303" t="s">
        <v>132</v>
      </c>
      <c r="P20" s="304"/>
      <c r="Q20" s="303" t="s">
        <v>132</v>
      </c>
      <c r="R20" s="304"/>
      <c r="S20" s="234"/>
    </row>
    <row r="22" spans="1:19" ht="25.5" customHeight="1" x14ac:dyDescent="0.2">
      <c r="B22" s="87" t="s">
        <v>114</v>
      </c>
      <c r="C22" s="128"/>
      <c r="D22" s="128"/>
      <c r="E22" s="128"/>
      <c r="F22" s="128"/>
      <c r="G22" s="128"/>
      <c r="H22" s="128"/>
      <c r="I22" s="128"/>
      <c r="J22" s="128"/>
      <c r="K22" s="128"/>
      <c r="L22" s="128"/>
      <c r="M22" s="128"/>
      <c r="N22" s="128"/>
      <c r="O22" s="128"/>
      <c r="P22" s="128"/>
      <c r="Q22" s="128"/>
      <c r="R22" s="128"/>
      <c r="S22" s="128"/>
    </row>
    <row r="23" spans="1:19" ht="18.75" customHeight="1" x14ac:dyDescent="0.2">
      <c r="E23" s="129"/>
      <c r="G23" s="129"/>
      <c r="I23" s="129"/>
      <c r="K23" s="129"/>
      <c r="M23" s="129"/>
      <c r="O23" s="129"/>
      <c r="Q23" s="129"/>
    </row>
    <row r="24" spans="1:19" ht="15.75" x14ac:dyDescent="0.2">
      <c r="C24" s="96"/>
    </row>
    <row r="25" spans="1:19" ht="15.75" x14ac:dyDescent="0.2">
      <c r="B25" s="97" t="s">
        <v>133</v>
      </c>
      <c r="C25" s="96"/>
    </row>
    <row r="26" spans="1:19" ht="15.75" x14ac:dyDescent="0.25">
      <c r="B26" s="98" t="s">
        <v>116</v>
      </c>
      <c r="C26" s="96"/>
    </row>
    <row r="27" spans="1:19" ht="13.5" customHeight="1" x14ac:dyDescent="0.2">
      <c r="C27" s="94"/>
    </row>
    <row r="28" spans="1:19" ht="13.5" customHeight="1" x14ac:dyDescent="0.2">
      <c r="C28" s="94"/>
    </row>
    <row r="29" spans="1:19" ht="13.5" customHeight="1" x14ac:dyDescent="0.2">
      <c r="C29" s="94"/>
    </row>
    <row r="30" spans="1:19" ht="13.5" customHeight="1" x14ac:dyDescent="0.2">
      <c r="C30" s="94"/>
    </row>
    <row r="31" spans="1:19" ht="13.5" customHeight="1" x14ac:dyDescent="0.2">
      <c r="B31" s="97"/>
      <c r="C31" s="94"/>
    </row>
    <row r="32" spans="1:19" ht="13.5" customHeight="1" x14ac:dyDescent="0.25">
      <c r="B32" s="98"/>
      <c r="C32" s="94"/>
    </row>
    <row r="33" spans="1:19" ht="15.75" x14ac:dyDescent="0.25">
      <c r="B33" s="98"/>
      <c r="F33" s="90"/>
      <c r="H33" s="90"/>
      <c r="J33" s="90"/>
      <c r="L33" s="90"/>
      <c r="N33" s="90"/>
      <c r="P33" s="90"/>
      <c r="R33" s="90"/>
      <c r="S33" s="90"/>
    </row>
    <row r="34" spans="1:19" x14ac:dyDescent="0.2">
      <c r="F34" s="90"/>
      <c r="H34" s="90"/>
      <c r="J34" s="90"/>
      <c r="L34" s="90"/>
      <c r="N34" s="90"/>
      <c r="P34" s="90"/>
      <c r="R34" s="90"/>
      <c r="S34" s="90"/>
    </row>
    <row r="35" spans="1:19" s="94" customFormat="1" ht="15.75" x14ac:dyDescent="0.25">
      <c r="A35" s="93"/>
      <c r="C35" s="98"/>
    </row>
    <row r="36" spans="1:19" s="94" customFormat="1" ht="15.75" x14ac:dyDescent="0.25">
      <c r="A36" s="93"/>
      <c r="B36" s="98"/>
      <c r="C36" s="95"/>
      <c r="D36" s="95"/>
    </row>
    <row r="37" spans="1:19" s="94" customFormat="1" ht="15.75" x14ac:dyDescent="0.25">
      <c r="A37" s="93"/>
      <c r="B37" s="98"/>
      <c r="C37" s="95"/>
      <c r="D37" s="95"/>
    </row>
    <row r="38" spans="1:19" s="95" customFormat="1" ht="15.75" x14ac:dyDescent="0.25">
      <c r="A38" s="93"/>
      <c r="B38" s="98"/>
      <c r="E38" s="94"/>
      <c r="F38" s="94"/>
      <c r="G38" s="94"/>
      <c r="H38" s="94"/>
      <c r="I38" s="94"/>
      <c r="J38" s="94"/>
      <c r="K38" s="94"/>
      <c r="L38" s="94"/>
      <c r="M38" s="94"/>
      <c r="N38" s="94"/>
      <c r="O38" s="94"/>
      <c r="P38" s="94"/>
      <c r="Q38" s="94"/>
      <c r="R38" s="94"/>
      <c r="S38" s="94"/>
    </row>
    <row r="39" spans="1:19" s="95" customFormat="1" x14ac:dyDescent="0.2">
      <c r="A39" s="93"/>
      <c r="B39" s="90"/>
      <c r="E39" s="94"/>
      <c r="F39" s="94"/>
      <c r="G39" s="94"/>
      <c r="H39" s="94"/>
      <c r="I39" s="94"/>
      <c r="J39" s="94"/>
      <c r="K39" s="94"/>
      <c r="L39" s="94"/>
      <c r="M39" s="94"/>
      <c r="N39" s="94"/>
      <c r="O39" s="94"/>
      <c r="P39" s="94"/>
      <c r="Q39" s="94"/>
      <c r="R39" s="94"/>
      <c r="S39" s="94"/>
    </row>
    <row r="40" spans="1:19" s="95" customFormat="1" x14ac:dyDescent="0.2">
      <c r="A40" s="93"/>
      <c r="B40" s="90"/>
      <c r="E40" s="94"/>
      <c r="F40" s="94"/>
      <c r="G40" s="94"/>
      <c r="H40" s="94"/>
      <c r="I40" s="94"/>
      <c r="J40" s="94"/>
      <c r="K40" s="94"/>
      <c r="L40" s="94"/>
      <c r="M40" s="94"/>
      <c r="N40" s="94"/>
      <c r="O40" s="94"/>
      <c r="P40" s="94"/>
      <c r="Q40" s="94"/>
      <c r="R40" s="94"/>
      <c r="S40" s="94"/>
    </row>
    <row r="41" spans="1:19" s="95" customFormat="1" x14ac:dyDescent="0.2">
      <c r="A41" s="93"/>
      <c r="B41" s="90"/>
      <c r="E41" s="94"/>
      <c r="F41" s="94"/>
      <c r="G41" s="94"/>
      <c r="H41" s="94"/>
      <c r="I41" s="94"/>
      <c r="J41" s="94"/>
      <c r="K41" s="94"/>
      <c r="L41" s="94"/>
      <c r="M41" s="94"/>
      <c r="N41" s="94"/>
      <c r="O41" s="94"/>
      <c r="P41" s="94"/>
      <c r="Q41" s="94"/>
      <c r="R41" s="94"/>
      <c r="S41" s="94"/>
    </row>
  </sheetData>
  <mergeCells count="28">
    <mergeCell ref="G20:H20"/>
    <mergeCell ref="A7:B7"/>
    <mergeCell ref="C9:D9"/>
    <mergeCell ref="E9:F9"/>
    <mergeCell ref="G9:H9"/>
    <mergeCell ref="G10:H10"/>
    <mergeCell ref="A20:B20"/>
    <mergeCell ref="C20:D20"/>
    <mergeCell ref="E20:F20"/>
    <mergeCell ref="A10:A11"/>
    <mergeCell ref="B10:B11"/>
    <mergeCell ref="C10:D10"/>
    <mergeCell ref="E10:F10"/>
    <mergeCell ref="I9:J9"/>
    <mergeCell ref="I10:J10"/>
    <mergeCell ref="I20:J20"/>
    <mergeCell ref="K9:L9"/>
    <mergeCell ref="K10:L10"/>
    <mergeCell ref="K20:L20"/>
    <mergeCell ref="Q9:R9"/>
    <mergeCell ref="Q10:R10"/>
    <mergeCell ref="Q20:R20"/>
    <mergeCell ref="M9:N9"/>
    <mergeCell ref="M10:N10"/>
    <mergeCell ref="M20:N20"/>
    <mergeCell ref="O9:P9"/>
    <mergeCell ref="O10:P10"/>
    <mergeCell ref="O20:P20"/>
  </mergeCells>
  <conditionalFormatting sqref="C20:D20">
    <cfRule type="cellIs" dxfId="291" priority="76" operator="equal">
      <formula>"NO HABIL"</formula>
    </cfRule>
  </conditionalFormatting>
  <conditionalFormatting sqref="C13:D14 C15:C16">
    <cfRule type="cellIs" dxfId="290" priority="75" operator="equal">
      <formula>"NO"</formula>
    </cfRule>
  </conditionalFormatting>
  <conditionalFormatting sqref="C17:C18">
    <cfRule type="cellIs" dxfId="289" priority="74" operator="equal">
      <formula>"NO"</formula>
    </cfRule>
  </conditionalFormatting>
  <conditionalFormatting sqref="D15:D18">
    <cfRule type="cellIs" dxfId="288" priority="73" operator="equal">
      <formula>"NO"</formula>
    </cfRule>
  </conditionalFormatting>
  <conditionalFormatting sqref="E20:F20">
    <cfRule type="cellIs" dxfId="287" priority="72" operator="equal">
      <formula>"NO HABIL"</formula>
    </cfRule>
  </conditionalFormatting>
  <conditionalFormatting sqref="E13:F14 E15:E16">
    <cfRule type="cellIs" dxfId="286" priority="71" operator="equal">
      <formula>"NO"</formula>
    </cfRule>
  </conditionalFormatting>
  <conditionalFormatting sqref="E17:E18">
    <cfRule type="cellIs" dxfId="285" priority="70" operator="equal">
      <formula>"NO"</formula>
    </cfRule>
  </conditionalFormatting>
  <conditionalFormatting sqref="F15:F18">
    <cfRule type="cellIs" dxfId="284" priority="69" operator="equal">
      <formula>"NO"</formula>
    </cfRule>
  </conditionalFormatting>
  <conditionalFormatting sqref="G20:H20">
    <cfRule type="cellIs" dxfId="283" priority="36" operator="equal">
      <formula>"NO HABIL"</formula>
    </cfRule>
  </conditionalFormatting>
  <conditionalFormatting sqref="G13:H14 G15:G16">
    <cfRule type="cellIs" dxfId="282" priority="35" operator="equal">
      <formula>"NO"</formula>
    </cfRule>
  </conditionalFormatting>
  <conditionalFormatting sqref="G17:G18">
    <cfRule type="cellIs" dxfId="281" priority="34" operator="equal">
      <formula>"NO"</formula>
    </cfRule>
  </conditionalFormatting>
  <conditionalFormatting sqref="H15:H18">
    <cfRule type="cellIs" dxfId="280" priority="33" operator="equal">
      <formula>"NO"</formula>
    </cfRule>
  </conditionalFormatting>
  <conditionalFormatting sqref="I20:J20 S20">
    <cfRule type="cellIs" dxfId="279" priority="20" operator="equal">
      <formula>"NO HABIL"</formula>
    </cfRule>
  </conditionalFormatting>
  <conditionalFormatting sqref="I13:J14 I15:I16 S13:S14">
    <cfRule type="cellIs" dxfId="278" priority="19" operator="equal">
      <formula>"NO"</formula>
    </cfRule>
  </conditionalFormatting>
  <conditionalFormatting sqref="I17:I18">
    <cfRule type="cellIs" dxfId="277" priority="18" operator="equal">
      <formula>"NO"</formula>
    </cfRule>
  </conditionalFormatting>
  <conditionalFormatting sqref="J15:J18 S15:S18">
    <cfRule type="cellIs" dxfId="276" priority="17" operator="equal">
      <formula>"NO"</formula>
    </cfRule>
  </conditionalFormatting>
  <conditionalFormatting sqref="K20:L20">
    <cfRule type="cellIs" dxfId="275" priority="16" operator="equal">
      <formula>"NO HABIL"</formula>
    </cfRule>
  </conditionalFormatting>
  <conditionalFormatting sqref="K13:L14 K15:K16">
    <cfRule type="cellIs" dxfId="274" priority="15" operator="equal">
      <formula>"NO"</formula>
    </cfRule>
  </conditionalFormatting>
  <conditionalFormatting sqref="K17:K18">
    <cfRule type="cellIs" dxfId="273" priority="14" operator="equal">
      <formula>"NO"</formula>
    </cfRule>
  </conditionalFormatting>
  <conditionalFormatting sqref="L15:L18">
    <cfRule type="cellIs" dxfId="272" priority="13" operator="equal">
      <formula>"NO"</formula>
    </cfRule>
  </conditionalFormatting>
  <conditionalFormatting sqref="M20:N20">
    <cfRule type="cellIs" dxfId="271" priority="12" operator="equal">
      <formula>"NO HABIL"</formula>
    </cfRule>
  </conditionalFormatting>
  <conditionalFormatting sqref="M13:N14 M15:M16">
    <cfRule type="cellIs" dxfId="270" priority="11" operator="equal">
      <formula>"NO"</formula>
    </cfRule>
  </conditionalFormatting>
  <conditionalFormatting sqref="M17:M18">
    <cfRule type="cellIs" dxfId="269" priority="10" operator="equal">
      <formula>"NO"</formula>
    </cfRule>
  </conditionalFormatting>
  <conditionalFormatting sqref="N15:N18">
    <cfRule type="cellIs" dxfId="268" priority="9" operator="equal">
      <formula>"NO"</formula>
    </cfRule>
  </conditionalFormatting>
  <conditionalFormatting sqref="O20:P20">
    <cfRule type="cellIs" dxfId="267" priority="8" operator="equal">
      <formula>"NO HABIL"</formula>
    </cfRule>
  </conditionalFormatting>
  <conditionalFormatting sqref="O13:P14 O15:O16">
    <cfRule type="cellIs" dxfId="266" priority="7" operator="equal">
      <formula>"NO"</formula>
    </cfRule>
  </conditionalFormatting>
  <conditionalFormatting sqref="O17:O18">
    <cfRule type="cellIs" dxfId="265" priority="6" operator="equal">
      <formula>"NO"</formula>
    </cfRule>
  </conditionalFormatting>
  <conditionalFormatting sqref="P15:P18">
    <cfRule type="cellIs" dxfId="264" priority="5" operator="equal">
      <formula>"NO"</formula>
    </cfRule>
  </conditionalFormatting>
  <conditionalFormatting sqref="Q20:R20">
    <cfRule type="cellIs" dxfId="263" priority="4" operator="equal">
      <formula>"NO HABIL"</formula>
    </cfRule>
  </conditionalFormatting>
  <conditionalFormatting sqref="Q13:R14 Q15:Q16">
    <cfRule type="cellIs" dxfId="262" priority="3" operator="equal">
      <formula>"NO"</formula>
    </cfRule>
  </conditionalFormatting>
  <conditionalFormatting sqref="Q17:Q18">
    <cfRule type="cellIs" dxfId="261" priority="2" operator="equal">
      <formula>"NO"</formula>
    </cfRule>
  </conditionalFormatting>
  <conditionalFormatting sqref="R15:R18">
    <cfRule type="cellIs" dxfId="260"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D69"/>
  <sheetViews>
    <sheetView tabSelected="1" view="pageBreakPreview" topLeftCell="F16" zoomScale="80" zoomScaleNormal="80" zoomScaleSheetLayoutView="80" zoomScalePageLayoutView="70" workbookViewId="0">
      <selection activeCell="R18" sqref="R18"/>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5.7109375" style="94" customWidth="1"/>
    <col min="12" max="12" width="30.7109375" style="94" customWidth="1"/>
    <col min="13" max="13" width="15.7109375" style="94" customWidth="1"/>
    <col min="14" max="14" width="30.7109375" style="94" customWidth="1"/>
    <col min="15" max="15" width="15.7109375" style="94" customWidth="1"/>
    <col min="16" max="16" width="30.7109375" style="94" customWidth="1"/>
    <col min="17" max="17" width="15.7109375" style="94" customWidth="1"/>
    <col min="18" max="18" width="30.7109375" style="94" customWidth="1"/>
    <col min="19" max="19" width="16.28515625" style="90" bestFit="1" customWidth="1"/>
    <col min="20" max="20" width="11.42578125" style="90"/>
    <col min="21" max="21" width="16.28515625" style="90" bestFit="1" customWidth="1"/>
    <col min="22" max="16384" width="11.42578125" style="90"/>
  </cols>
  <sheetData>
    <row r="1" spans="1:18" s="85" customFormat="1" ht="17.25" customHeight="1" x14ac:dyDescent="0.25">
      <c r="A1" s="84" t="s">
        <v>104</v>
      </c>
      <c r="B1" s="84"/>
      <c r="C1" s="84"/>
      <c r="D1" s="84"/>
      <c r="E1" s="84"/>
      <c r="F1" s="84"/>
      <c r="G1" s="84"/>
      <c r="H1" s="84"/>
      <c r="I1" s="84"/>
      <c r="J1" s="84"/>
      <c r="K1" s="84"/>
      <c r="L1" s="84"/>
      <c r="M1" s="84"/>
      <c r="N1" s="84"/>
      <c r="O1" s="84"/>
      <c r="P1" s="84"/>
      <c r="Q1" s="84"/>
      <c r="R1" s="84"/>
    </row>
    <row r="2" spans="1:18" s="85" customFormat="1" ht="17.25" customHeight="1" x14ac:dyDescent="0.25">
      <c r="A2" s="84" t="s">
        <v>105</v>
      </c>
      <c r="B2" s="84"/>
      <c r="C2" s="84"/>
      <c r="D2" s="84"/>
      <c r="E2" s="84"/>
      <c r="F2" s="84"/>
      <c r="G2" s="84"/>
      <c r="H2" s="84"/>
      <c r="I2" s="84"/>
      <c r="J2" s="84"/>
      <c r="K2" s="84"/>
      <c r="L2" s="84"/>
      <c r="M2" s="84"/>
      <c r="N2" s="84"/>
      <c r="O2" s="84"/>
      <c r="P2" s="84"/>
      <c r="Q2" s="84"/>
      <c r="R2" s="84"/>
    </row>
    <row r="3" spans="1:18" s="85" customFormat="1" ht="8.25" customHeight="1" x14ac:dyDescent="0.25">
      <c r="A3" s="86"/>
      <c r="B3" s="86"/>
      <c r="C3" s="86"/>
      <c r="D3" s="86"/>
      <c r="E3" s="86"/>
      <c r="F3" s="86"/>
      <c r="G3" s="86"/>
      <c r="H3" s="86"/>
      <c r="I3" s="86"/>
      <c r="J3" s="86"/>
      <c r="K3" s="86"/>
      <c r="L3" s="86"/>
      <c r="M3" s="86"/>
      <c r="N3" s="86"/>
      <c r="O3" s="86"/>
      <c r="P3" s="86"/>
      <c r="Q3" s="86"/>
      <c r="R3" s="86"/>
    </row>
    <row r="4" spans="1:18" s="85" customFormat="1" ht="17.25" customHeight="1" x14ac:dyDescent="0.25">
      <c r="A4" s="84" t="s">
        <v>219</v>
      </c>
      <c r="B4" s="84"/>
      <c r="C4" s="84"/>
      <c r="D4" s="84"/>
      <c r="E4" s="84"/>
      <c r="F4" s="84"/>
      <c r="G4" s="84"/>
      <c r="H4" s="84"/>
      <c r="I4" s="84"/>
      <c r="J4" s="84"/>
      <c r="K4" s="84"/>
      <c r="L4" s="84"/>
      <c r="M4" s="84"/>
      <c r="N4" s="84"/>
      <c r="O4" s="84"/>
      <c r="P4" s="84"/>
      <c r="Q4" s="84"/>
      <c r="R4" s="84"/>
    </row>
    <row r="5" spans="1:18" s="85" customFormat="1" ht="16.5" customHeight="1" x14ac:dyDescent="0.25">
      <c r="A5" s="84" t="s">
        <v>122</v>
      </c>
      <c r="B5" s="84"/>
      <c r="C5" s="84"/>
      <c r="D5" s="84"/>
      <c r="E5" s="84"/>
      <c r="F5" s="84"/>
      <c r="G5" s="84"/>
      <c r="H5" s="84"/>
      <c r="I5" s="84"/>
      <c r="J5" s="84"/>
      <c r="K5" s="84"/>
      <c r="L5" s="84"/>
      <c r="M5" s="84"/>
      <c r="N5" s="84"/>
      <c r="O5" s="84"/>
      <c r="P5" s="84"/>
      <c r="Q5" s="84"/>
      <c r="R5" s="84"/>
    </row>
    <row r="6" spans="1:18" s="85" customFormat="1" ht="9.75" customHeight="1" x14ac:dyDescent="0.25">
      <c r="A6" s="86"/>
      <c r="B6" s="86"/>
      <c r="C6" s="86"/>
      <c r="D6" s="86"/>
      <c r="E6" s="86"/>
      <c r="F6" s="86"/>
      <c r="G6" s="86"/>
      <c r="H6" s="86"/>
      <c r="I6" s="86"/>
      <c r="J6" s="86"/>
      <c r="K6" s="86"/>
      <c r="L6" s="86"/>
      <c r="M6" s="86"/>
      <c r="N6" s="86"/>
      <c r="O6" s="86"/>
      <c r="P6" s="86"/>
      <c r="Q6" s="86"/>
      <c r="R6" s="86"/>
    </row>
    <row r="7" spans="1:18" s="85" customFormat="1" ht="85.5" customHeight="1" x14ac:dyDescent="0.25">
      <c r="A7" s="319" t="s">
        <v>276</v>
      </c>
      <c r="B7" s="319"/>
      <c r="C7" s="143"/>
      <c r="D7" s="143"/>
      <c r="E7" s="143"/>
      <c r="F7" s="143"/>
      <c r="G7" s="143"/>
      <c r="H7" s="143"/>
      <c r="I7" s="143"/>
      <c r="J7" s="143"/>
      <c r="K7" s="143"/>
      <c r="L7" s="143"/>
      <c r="M7" s="240"/>
      <c r="N7" s="240"/>
      <c r="O7" s="240"/>
      <c r="P7" s="240"/>
      <c r="Q7" s="240"/>
      <c r="R7" s="240"/>
    </row>
    <row r="8" spans="1:18" s="85" customFormat="1" ht="15.75" x14ac:dyDescent="0.25">
      <c r="A8" s="88"/>
      <c r="B8" s="88"/>
      <c r="C8" s="89"/>
      <c r="D8" s="89"/>
      <c r="E8" s="89"/>
      <c r="F8" s="89"/>
      <c r="G8" s="89"/>
      <c r="H8" s="89"/>
      <c r="I8" s="89"/>
      <c r="J8" s="89"/>
      <c r="K8" s="89"/>
      <c r="L8" s="89"/>
      <c r="M8" s="89"/>
      <c r="N8" s="89"/>
      <c r="O8" s="89"/>
      <c r="P8" s="89"/>
      <c r="Q8" s="89"/>
      <c r="R8" s="89"/>
    </row>
    <row r="9" spans="1:18" x14ac:dyDescent="0.2">
      <c r="A9" s="320" t="s">
        <v>0</v>
      </c>
      <c r="B9" s="320" t="s">
        <v>106</v>
      </c>
      <c r="C9" s="312">
        <v>1</v>
      </c>
      <c r="D9" s="312"/>
      <c r="E9" s="312">
        <v>2</v>
      </c>
      <c r="F9" s="312"/>
      <c r="G9" s="312">
        <v>3</v>
      </c>
      <c r="H9" s="312"/>
      <c r="I9" s="312">
        <v>4</v>
      </c>
      <c r="J9" s="312"/>
      <c r="K9" s="312">
        <v>5</v>
      </c>
      <c r="L9" s="312"/>
      <c r="M9" s="312">
        <v>6</v>
      </c>
      <c r="N9" s="312"/>
      <c r="O9" s="312">
        <v>7</v>
      </c>
      <c r="P9" s="312"/>
      <c r="Q9" s="312">
        <v>8</v>
      </c>
      <c r="R9" s="312"/>
    </row>
    <row r="10" spans="1:18" ht="39.950000000000003" customHeight="1" x14ac:dyDescent="0.2">
      <c r="A10" s="321"/>
      <c r="B10" s="322"/>
      <c r="C10" s="313" t="s">
        <v>221</v>
      </c>
      <c r="D10" s="313"/>
      <c r="E10" s="313" t="s">
        <v>222</v>
      </c>
      <c r="F10" s="313"/>
      <c r="G10" s="313" t="s">
        <v>223</v>
      </c>
      <c r="H10" s="313"/>
      <c r="I10" s="313" t="s">
        <v>224</v>
      </c>
      <c r="J10" s="313"/>
      <c r="K10" s="313" t="s">
        <v>225</v>
      </c>
      <c r="L10" s="313"/>
      <c r="M10" s="313" t="s">
        <v>271</v>
      </c>
      <c r="N10" s="313"/>
      <c r="O10" s="313" t="s">
        <v>279</v>
      </c>
      <c r="P10" s="313"/>
      <c r="Q10" s="313" t="s">
        <v>285</v>
      </c>
      <c r="R10" s="313"/>
    </row>
    <row r="11" spans="1:18" ht="39.950000000000003" customHeight="1" x14ac:dyDescent="0.2">
      <c r="A11" s="322"/>
      <c r="B11" s="163" t="s">
        <v>107</v>
      </c>
      <c r="C11" s="163" t="s">
        <v>108</v>
      </c>
      <c r="D11" s="164" t="s">
        <v>109</v>
      </c>
      <c r="E11" s="163" t="s">
        <v>108</v>
      </c>
      <c r="F11" s="164" t="s">
        <v>109</v>
      </c>
      <c r="G11" s="163" t="s">
        <v>108</v>
      </c>
      <c r="H11" s="164" t="s">
        <v>109</v>
      </c>
      <c r="I11" s="163" t="s">
        <v>108</v>
      </c>
      <c r="J11" s="164" t="s">
        <v>109</v>
      </c>
      <c r="K11" s="163" t="s">
        <v>108</v>
      </c>
      <c r="L11" s="164" t="s">
        <v>109</v>
      </c>
      <c r="M11" s="244" t="s">
        <v>108</v>
      </c>
      <c r="N11" s="164" t="s">
        <v>109</v>
      </c>
      <c r="O11" s="244" t="s">
        <v>108</v>
      </c>
      <c r="P11" s="164" t="s">
        <v>109</v>
      </c>
      <c r="Q11" s="244" t="s">
        <v>108</v>
      </c>
      <c r="R11" s="164" t="s">
        <v>109</v>
      </c>
    </row>
    <row r="12" spans="1:18" ht="24.95" customHeight="1" x14ac:dyDescent="0.2">
      <c r="A12" s="141" t="s">
        <v>124</v>
      </c>
      <c r="B12" s="165" t="s">
        <v>110</v>
      </c>
      <c r="C12" s="166"/>
      <c r="D12" s="166"/>
      <c r="E12" s="166"/>
      <c r="F12" s="166"/>
      <c r="G12" s="166"/>
      <c r="H12" s="166"/>
      <c r="I12" s="166"/>
      <c r="J12" s="166"/>
      <c r="K12" s="166"/>
      <c r="L12" s="166"/>
      <c r="M12" s="166"/>
      <c r="N12" s="166"/>
      <c r="O12" s="166"/>
      <c r="P12" s="166"/>
      <c r="Q12" s="166"/>
      <c r="R12" s="166"/>
    </row>
    <row r="13" spans="1:18" ht="351" customHeight="1" x14ac:dyDescent="0.2">
      <c r="A13" s="167" t="s">
        <v>125</v>
      </c>
      <c r="B13" s="168" t="s">
        <v>239</v>
      </c>
      <c r="C13" s="139" t="str">
        <f>+C14</f>
        <v>SI</v>
      </c>
      <c r="D13" s="169" t="s">
        <v>261</v>
      </c>
      <c r="E13" s="139" t="str">
        <f>+E14</f>
        <v>SI</v>
      </c>
      <c r="F13" s="169" t="s">
        <v>262</v>
      </c>
      <c r="G13" s="139" t="str">
        <f>+G14</f>
        <v>SI</v>
      </c>
      <c r="H13" s="169" t="s">
        <v>263</v>
      </c>
      <c r="I13" s="139" t="str">
        <f>+I14</f>
        <v>SI</v>
      </c>
      <c r="J13" s="169" t="s">
        <v>264</v>
      </c>
      <c r="K13" s="139"/>
      <c r="L13" s="169"/>
      <c r="M13" s="139" t="str">
        <f>+M14</f>
        <v>SI</v>
      </c>
      <c r="N13" s="169" t="s">
        <v>272</v>
      </c>
      <c r="O13" s="139" t="str">
        <f>+O14</f>
        <v>NO</v>
      </c>
      <c r="P13" s="169" t="s">
        <v>282</v>
      </c>
      <c r="Q13" s="139" t="str">
        <f>+Q14</f>
        <v>SI</v>
      </c>
      <c r="R13" s="169" t="s">
        <v>286</v>
      </c>
    </row>
    <row r="14" spans="1:18" s="85" customFormat="1" ht="48.75" customHeight="1" x14ac:dyDescent="0.25">
      <c r="A14" s="142" t="s">
        <v>126</v>
      </c>
      <c r="B14" s="170" t="s">
        <v>240</v>
      </c>
      <c r="C14" s="139" t="str">
        <f>+IF(D14&gt;=VTE!$D$6,"SI","NO")</f>
        <v>SI</v>
      </c>
      <c r="D14" s="171">
        <f>+VTE!G6</f>
        <v>316255390</v>
      </c>
      <c r="E14" s="139" t="str">
        <f>+IF(F14&gt;=VTE!$D$6,"SI","NO")</f>
        <v>SI</v>
      </c>
      <c r="F14" s="172">
        <f>+VTE!K6</f>
        <v>1242151993</v>
      </c>
      <c r="G14" s="139" t="str">
        <f>+IF(H14&gt;=VTE!$D$6,"SI","NO")</f>
        <v>SI</v>
      </c>
      <c r="H14" s="172">
        <f>+VTE!O6</f>
        <v>304616106</v>
      </c>
      <c r="I14" s="139" t="str">
        <f>+IF(J14&gt;=VTE!$D$6,"SI","NO")</f>
        <v>SI</v>
      </c>
      <c r="J14" s="172">
        <f>+VTE!S6</f>
        <v>1578947692</v>
      </c>
      <c r="K14" s="139"/>
      <c r="L14" s="172"/>
      <c r="M14" s="139" t="str">
        <f>+IF(N14&gt;=VTE!$D$6,"SI","NO")</f>
        <v>SI</v>
      </c>
      <c r="N14" s="172">
        <f>+VTE!AA6</f>
        <v>588814329</v>
      </c>
      <c r="O14" s="139" t="str">
        <f>+IF(P14&gt;=VTE!$D$6,"SI","NO")</f>
        <v>NO</v>
      </c>
      <c r="P14" s="172">
        <f>+VTE!AE6</f>
        <v>0</v>
      </c>
      <c r="Q14" s="139" t="str">
        <f>+IF(R14&gt;=VTE!$D$6,"SI","NO")</f>
        <v>SI</v>
      </c>
      <c r="R14" s="172">
        <f>+VTE!AI6</f>
        <v>971523751</v>
      </c>
    </row>
    <row r="15" spans="1:18" s="85" customFormat="1" ht="72" customHeight="1" x14ac:dyDescent="0.25">
      <c r="A15" s="142" t="s">
        <v>125</v>
      </c>
      <c r="B15" s="173" t="s">
        <v>201</v>
      </c>
      <c r="C15" s="174" t="s">
        <v>112</v>
      </c>
      <c r="D15" s="174" t="s">
        <v>112</v>
      </c>
      <c r="E15" s="174" t="s">
        <v>112</v>
      </c>
      <c r="F15" s="174" t="s">
        <v>112</v>
      </c>
      <c r="G15" s="174" t="s">
        <v>112</v>
      </c>
      <c r="H15" s="175" t="s">
        <v>112</v>
      </c>
      <c r="I15" s="174" t="s">
        <v>112</v>
      </c>
      <c r="J15" s="174" t="s">
        <v>112</v>
      </c>
      <c r="K15" s="174"/>
      <c r="L15" s="174"/>
      <c r="M15" s="174" t="s">
        <v>112</v>
      </c>
      <c r="N15" s="175" t="s">
        <v>112</v>
      </c>
      <c r="O15" s="174" t="s">
        <v>112</v>
      </c>
      <c r="P15" s="175" t="s">
        <v>112</v>
      </c>
      <c r="Q15" s="174" t="s">
        <v>112</v>
      </c>
      <c r="R15" s="175" t="s">
        <v>112</v>
      </c>
    </row>
    <row r="16" spans="1:18" ht="24.95" customHeight="1" x14ac:dyDescent="0.2">
      <c r="A16" s="141" t="s">
        <v>170</v>
      </c>
      <c r="B16" s="176" t="s">
        <v>171</v>
      </c>
      <c r="C16" s="177"/>
      <c r="D16" s="177"/>
      <c r="E16" s="177"/>
      <c r="F16" s="177"/>
      <c r="G16" s="177"/>
      <c r="H16" s="177"/>
      <c r="I16" s="177"/>
      <c r="J16" s="177"/>
      <c r="K16" s="177"/>
      <c r="L16" s="177"/>
      <c r="M16" s="177"/>
      <c r="N16" s="177"/>
      <c r="O16" s="177"/>
      <c r="P16" s="177"/>
      <c r="Q16" s="177"/>
      <c r="R16" s="177"/>
    </row>
    <row r="17" spans="1:30" ht="81.75" customHeight="1" x14ac:dyDescent="0.2">
      <c r="A17" s="316"/>
      <c r="B17" s="168" t="s">
        <v>241</v>
      </c>
      <c r="C17" s="139" t="s">
        <v>111</v>
      </c>
      <c r="D17" s="139" t="s">
        <v>245</v>
      </c>
      <c r="E17" s="139" t="s">
        <v>111</v>
      </c>
      <c r="F17" s="139" t="s">
        <v>259</v>
      </c>
      <c r="G17" s="139" t="s">
        <v>111</v>
      </c>
      <c r="H17" s="139" t="s">
        <v>207</v>
      </c>
      <c r="I17" s="139" t="s">
        <v>166</v>
      </c>
      <c r="J17" s="139" t="s">
        <v>267</v>
      </c>
      <c r="K17" s="139"/>
      <c r="L17" s="139"/>
      <c r="M17" s="139" t="s">
        <v>111</v>
      </c>
      <c r="N17" s="139" t="s">
        <v>273</v>
      </c>
      <c r="O17" s="139" t="s">
        <v>111</v>
      </c>
      <c r="P17" s="139" t="s">
        <v>208</v>
      </c>
      <c r="Q17" s="139" t="s">
        <v>111</v>
      </c>
      <c r="R17" s="139" t="s">
        <v>273</v>
      </c>
    </row>
    <row r="18" spans="1:30" ht="184.9" customHeight="1" x14ac:dyDescent="0.2">
      <c r="A18" s="317"/>
      <c r="B18" s="168" t="s">
        <v>242</v>
      </c>
      <c r="C18" s="139" t="s">
        <v>111</v>
      </c>
      <c r="D18" s="139" t="s">
        <v>246</v>
      </c>
      <c r="E18" s="139" t="s">
        <v>111</v>
      </c>
      <c r="F18" s="139" t="s">
        <v>203</v>
      </c>
      <c r="G18" s="139" t="s">
        <v>111</v>
      </c>
      <c r="H18" s="139" t="s">
        <v>205</v>
      </c>
      <c r="I18" s="139" t="s">
        <v>166</v>
      </c>
      <c r="J18" s="164" t="s">
        <v>265</v>
      </c>
      <c r="K18" s="139"/>
      <c r="L18" s="139"/>
      <c r="M18" s="139" t="s">
        <v>111</v>
      </c>
      <c r="N18" s="139" t="s">
        <v>274</v>
      </c>
      <c r="O18" s="139" t="s">
        <v>111</v>
      </c>
      <c r="P18" s="139" t="s">
        <v>205</v>
      </c>
      <c r="Q18" s="139" t="s">
        <v>166</v>
      </c>
      <c r="R18" s="164" t="s">
        <v>294</v>
      </c>
    </row>
    <row r="19" spans="1:30" ht="144" customHeight="1" x14ac:dyDescent="0.2">
      <c r="A19" s="318"/>
      <c r="B19" s="168" t="s">
        <v>243</v>
      </c>
      <c r="C19" s="139" t="s">
        <v>111</v>
      </c>
      <c r="D19" s="139" t="s">
        <v>247</v>
      </c>
      <c r="E19" s="139" t="s">
        <v>166</v>
      </c>
      <c r="F19" s="164" t="s">
        <v>268</v>
      </c>
      <c r="G19" s="139" t="s">
        <v>111</v>
      </c>
      <c r="H19" s="139" t="s">
        <v>206</v>
      </c>
      <c r="I19" s="139" t="s">
        <v>166</v>
      </c>
      <c r="J19" s="164" t="s">
        <v>266</v>
      </c>
      <c r="K19" s="139"/>
      <c r="L19" s="139"/>
      <c r="M19" s="139" t="s">
        <v>111</v>
      </c>
      <c r="N19" s="139" t="s">
        <v>275</v>
      </c>
      <c r="O19" s="139" t="s">
        <v>166</v>
      </c>
      <c r="P19" s="164" t="s">
        <v>283</v>
      </c>
      <c r="Q19" s="139" t="s">
        <v>111</v>
      </c>
      <c r="R19" s="139" t="s">
        <v>287</v>
      </c>
    </row>
    <row r="20" spans="1:30" ht="100.5" customHeight="1" x14ac:dyDescent="0.2">
      <c r="A20" s="178"/>
      <c r="B20" s="168" t="s">
        <v>202</v>
      </c>
      <c r="C20" s="139" t="s">
        <v>111</v>
      </c>
      <c r="D20" s="139" t="s">
        <v>204</v>
      </c>
      <c r="E20" s="139" t="s">
        <v>111</v>
      </c>
      <c r="F20" s="139" t="s">
        <v>260</v>
      </c>
      <c r="G20" s="139" t="s">
        <v>111</v>
      </c>
      <c r="H20" s="139" t="s">
        <v>172</v>
      </c>
      <c r="I20" s="139" t="s">
        <v>111</v>
      </c>
      <c r="J20" s="139" t="s">
        <v>260</v>
      </c>
      <c r="K20" s="139"/>
      <c r="L20" s="139"/>
      <c r="M20" s="139" t="s">
        <v>111</v>
      </c>
      <c r="N20" s="139" t="s">
        <v>172</v>
      </c>
      <c r="O20" s="139" t="s">
        <v>111</v>
      </c>
      <c r="P20" s="139" t="s">
        <v>284</v>
      </c>
      <c r="Q20" s="139" t="s">
        <v>111</v>
      </c>
      <c r="R20" s="139" t="s">
        <v>288</v>
      </c>
    </row>
    <row r="21" spans="1:30" ht="24.95" customHeight="1" x14ac:dyDescent="0.2">
      <c r="A21" s="141" t="s">
        <v>173</v>
      </c>
      <c r="B21" s="176" t="s">
        <v>174</v>
      </c>
      <c r="C21" s="177"/>
      <c r="D21" s="177"/>
      <c r="E21" s="177"/>
      <c r="F21" s="177"/>
      <c r="G21" s="177"/>
      <c r="H21" s="177"/>
      <c r="I21" s="177"/>
      <c r="J21" s="177"/>
      <c r="K21" s="177"/>
      <c r="L21" s="177"/>
      <c r="M21" s="177"/>
      <c r="N21" s="177"/>
      <c r="O21" s="177"/>
      <c r="P21" s="177"/>
      <c r="Q21" s="177"/>
      <c r="R21" s="177"/>
    </row>
    <row r="22" spans="1:30" ht="48.75" customHeight="1" x14ac:dyDescent="0.2">
      <c r="A22" s="163"/>
      <c r="B22" s="179" t="s">
        <v>175</v>
      </c>
      <c r="C22" s="139" t="s">
        <v>111</v>
      </c>
      <c r="D22" s="140">
        <f>+'CORREC. ARITM.'!H28</f>
        <v>79429773</v>
      </c>
      <c r="E22" s="139" t="s">
        <v>111</v>
      </c>
      <c r="F22" s="140">
        <f>+'CORREC. ARITM.'!K28</f>
        <v>79947032</v>
      </c>
      <c r="G22" s="139" t="s">
        <v>111</v>
      </c>
      <c r="H22" s="140">
        <f>+'CORREC. ARITM.'!N28</f>
        <v>79365550</v>
      </c>
      <c r="I22" s="139" t="s">
        <v>111</v>
      </c>
      <c r="J22" s="140">
        <f>+'CORREC. ARITM.'!Q28</f>
        <v>79361770</v>
      </c>
      <c r="K22" s="139"/>
      <c r="L22" s="140"/>
      <c r="M22" s="139" t="s">
        <v>111</v>
      </c>
      <c r="N22" s="140">
        <f>+'CORREC. ARITM.'!W28</f>
        <v>79505910</v>
      </c>
      <c r="O22" s="139" t="s">
        <v>111</v>
      </c>
      <c r="P22" s="140">
        <f>+'CORREC. ARITM.'!Z28</f>
        <v>79343392</v>
      </c>
      <c r="Q22" s="139" t="s">
        <v>111</v>
      </c>
      <c r="R22" s="140">
        <f>+'CORREC. ARITM.'!AC28</f>
        <v>79617455</v>
      </c>
    </row>
    <row r="23" spans="1:30" ht="13.5" thickBot="1" x14ac:dyDescent="0.25">
      <c r="A23" s="91"/>
      <c r="B23" s="91"/>
      <c r="C23" s="91"/>
      <c r="D23" s="91"/>
      <c r="E23" s="91"/>
      <c r="F23" s="91"/>
      <c r="G23" s="91"/>
      <c r="H23" s="91"/>
      <c r="I23" s="91"/>
      <c r="J23" s="91"/>
      <c r="K23" s="91"/>
      <c r="L23" s="91"/>
      <c r="M23" s="91"/>
      <c r="N23" s="91"/>
      <c r="O23" s="91"/>
      <c r="P23" s="91"/>
      <c r="Q23" s="91"/>
      <c r="R23" s="91"/>
    </row>
    <row r="24" spans="1:30" s="92" customFormat="1" ht="19.5" customHeight="1" thickBot="1" x14ac:dyDescent="0.3">
      <c r="A24" s="306" t="s">
        <v>113</v>
      </c>
      <c r="B24" s="307"/>
      <c r="C24" s="303" t="s">
        <v>132</v>
      </c>
      <c r="D24" s="304"/>
      <c r="E24" s="314" t="s">
        <v>269</v>
      </c>
      <c r="F24" s="315"/>
      <c r="G24" s="303" t="s">
        <v>132</v>
      </c>
      <c r="H24" s="304"/>
      <c r="I24" s="314" t="s">
        <v>269</v>
      </c>
      <c r="J24" s="315"/>
      <c r="K24" s="314" t="s">
        <v>270</v>
      </c>
      <c r="L24" s="315"/>
      <c r="M24" s="303" t="s">
        <v>132</v>
      </c>
      <c r="N24" s="304"/>
      <c r="O24" s="314" t="s">
        <v>269</v>
      </c>
      <c r="P24" s="315"/>
      <c r="Q24" s="314" t="s">
        <v>269</v>
      </c>
      <c r="R24" s="315"/>
    </row>
    <row r="25" spans="1:30" x14ac:dyDescent="0.2">
      <c r="D25" s="94"/>
      <c r="S25" s="94"/>
      <c r="T25" s="94"/>
    </row>
    <row r="26" spans="1:30" s="98" customFormat="1" ht="15.75" hidden="1" x14ac:dyDescent="0.25">
      <c r="A26" s="180"/>
      <c r="B26" s="181" t="s">
        <v>177</v>
      </c>
      <c r="C26" s="92"/>
      <c r="D26" s="182">
        <f>+D22</f>
        <v>79429773</v>
      </c>
      <c r="E26" s="180"/>
      <c r="F26" s="182"/>
      <c r="G26" s="180"/>
      <c r="H26" s="182">
        <f>+H22</f>
        <v>79365550</v>
      </c>
      <c r="I26" s="180"/>
      <c r="J26" s="182">
        <f>+J22</f>
        <v>79361770</v>
      </c>
      <c r="K26" s="180"/>
      <c r="L26" s="182">
        <f>+L22</f>
        <v>0</v>
      </c>
      <c r="M26" s="180"/>
      <c r="N26" s="182">
        <f>+N22</f>
        <v>79505910</v>
      </c>
      <c r="O26" s="180"/>
      <c r="P26" s="182">
        <f>+P22</f>
        <v>79343392</v>
      </c>
      <c r="Q26" s="180"/>
      <c r="R26" s="182">
        <f>+R22</f>
        <v>79617455</v>
      </c>
      <c r="S26" s="182">
        <f>+MAX(C26:L26)</f>
        <v>79429773</v>
      </c>
      <c r="T26" s="182"/>
    </row>
    <row r="27" spans="1:30" s="98" customFormat="1" ht="15.75" hidden="1" x14ac:dyDescent="0.25">
      <c r="A27" s="180"/>
      <c r="B27" s="181" t="s">
        <v>178</v>
      </c>
      <c r="C27" s="92"/>
      <c r="D27" s="184">
        <f>+ROUND(IF(D26&lt;=VLOOKUP($B$44,formula,2,FALSE),900*(1-((VLOOKUP($B$44,formula,2,FALSE)-D26)/VLOOKUP($B$44,formula,2,FALSE))),900*(1-2*(ABS(VLOOKUP($B$44,formula,2,FALSE)-D26)/VLOOKUP($B$44,formula,2,FALSE)))),3)</f>
        <v>298.66800000000001</v>
      </c>
      <c r="E27" s="180"/>
      <c r="F27" s="184">
        <f>+ROUND(IF(F26&lt;=VLOOKUP($B$44,formula,2,FALSE),900*(1-((VLOOKUP($B$44,formula,2,FALSE)-F26)/VLOOKUP($B$44,formula,2,FALSE))),900*(1-2*(ABS(VLOOKUP($B$44,formula,2,FALSE)-F26)/VLOOKUP($B$44,formula,2,FALSE)))),3)</f>
        <v>0</v>
      </c>
      <c r="G27" s="180"/>
      <c r="H27" s="184">
        <f>+ROUND(IF(H26&lt;=VLOOKUP($B$44,formula,2,FALSE),900*(1-((VLOOKUP($B$44,formula,2,FALSE)-H26)/VLOOKUP($B$44,formula,2,FALSE))),900*(1-2*(ABS(VLOOKUP($B$44,formula,2,FALSE)-H26)/VLOOKUP($B$44,formula,2,FALSE)))),3)</f>
        <v>300.60899999999998</v>
      </c>
      <c r="I27" s="180"/>
      <c r="J27" s="184">
        <f>+ROUND(IF(J26&lt;=VLOOKUP($B$44,formula,2,FALSE),900*(1-((VLOOKUP($B$44,formula,2,FALSE)-J26)/VLOOKUP($B$44,formula,2,FALSE))),900*(1-2*(ABS(VLOOKUP($B$44,formula,2,FALSE)-J26)/VLOOKUP($B$44,formula,2,FALSE)))),3)</f>
        <v>300.72300000000001</v>
      </c>
      <c r="K27" s="180"/>
      <c r="L27" s="184">
        <f>+ROUND(IF(L26&lt;=VLOOKUP($B$44,formula,2,FALSE),900*(1-((VLOOKUP($B$44,formula,2,FALSE)-L26)/VLOOKUP($B$44,formula,2,FALSE))),900*(1-2*(ABS(VLOOKUP($B$44,formula,2,FALSE)-L26)/VLOOKUP($B$44,formula,2,FALSE)))),3)</f>
        <v>0</v>
      </c>
      <c r="M27" s="180"/>
      <c r="N27" s="184">
        <f>+ROUND(IF(N26&lt;=VLOOKUP($B$44,formula,2,FALSE),900*(1-((VLOOKUP($B$44,formula,2,FALSE)-N26)/VLOOKUP($B$44,formula,2,FALSE))),900*(1-2*(ABS(VLOOKUP($B$44,formula,2,FALSE)-N26)/VLOOKUP($B$44,formula,2,FALSE)))),3)</f>
        <v>296.36599999999999</v>
      </c>
      <c r="O27" s="180"/>
      <c r="P27" s="184">
        <f>+ROUND(IF(P26&lt;=VLOOKUP($B$44,formula,2,FALSE),900*(1-((VLOOKUP($B$44,formula,2,FALSE)-P26)/VLOOKUP($B$44,formula,2,FALSE))),900*(1-2*(ABS(VLOOKUP($B$44,formula,2,FALSE)-P26)/VLOOKUP($B$44,formula,2,FALSE)))),3)</f>
        <v>301.279</v>
      </c>
      <c r="Q27" s="180"/>
      <c r="R27" s="184">
        <f>+ROUND(IF(R26&lt;=VLOOKUP($B$44,formula,2,FALSE),900*(1-((VLOOKUP($B$44,formula,2,FALSE)-R26)/VLOOKUP($B$44,formula,2,FALSE))),900*(1-2*(ABS(VLOOKUP($B$44,formula,2,FALSE)-R26)/VLOOKUP($B$44,formula,2,FALSE)))),3)</f>
        <v>292.99299999999999</v>
      </c>
      <c r="S27" s="180"/>
      <c r="T27" s="184"/>
    </row>
    <row r="28" spans="1:30" s="98" customFormat="1" ht="15.75" hidden="1" x14ac:dyDescent="0.25">
      <c r="A28" s="180"/>
      <c r="B28" s="181" t="s">
        <v>179</v>
      </c>
      <c r="C28" s="92"/>
      <c r="D28" s="180">
        <v>100</v>
      </c>
      <c r="E28" s="180"/>
      <c r="F28" s="180">
        <v>70</v>
      </c>
      <c r="G28" s="180"/>
      <c r="H28" s="180">
        <v>100</v>
      </c>
      <c r="I28" s="180"/>
      <c r="J28" s="180">
        <v>100</v>
      </c>
      <c r="K28" s="180"/>
      <c r="L28" s="180">
        <v>100</v>
      </c>
      <c r="M28" s="180"/>
      <c r="N28" s="180">
        <v>100</v>
      </c>
      <c r="O28" s="180"/>
      <c r="P28" s="180">
        <v>100</v>
      </c>
      <c r="Q28" s="180"/>
      <c r="R28" s="180">
        <v>100</v>
      </c>
      <c r="S28" s="180"/>
      <c r="T28" s="180"/>
    </row>
    <row r="29" spans="1:30" s="98" customFormat="1" ht="15.75" hidden="1" x14ac:dyDescent="0.25">
      <c r="A29" s="180"/>
      <c r="B29" s="181" t="s">
        <v>180</v>
      </c>
      <c r="C29" s="92"/>
      <c r="D29" s="185">
        <f>SUM(D27:D28)</f>
        <v>398.66800000000001</v>
      </c>
      <c r="E29" s="180"/>
      <c r="F29" s="185">
        <f>SUM(F27:F28)</f>
        <v>70</v>
      </c>
      <c r="G29" s="180"/>
      <c r="H29" s="185">
        <f>SUM(H27:H28)</f>
        <v>400.60899999999998</v>
      </c>
      <c r="I29" s="180"/>
      <c r="J29" s="185">
        <f>SUM(J27:J28)</f>
        <v>400.72300000000001</v>
      </c>
      <c r="K29" s="180"/>
      <c r="L29" s="185">
        <f>SUM(L27:L28)</f>
        <v>100</v>
      </c>
      <c r="M29" s="180"/>
      <c r="N29" s="185">
        <f>SUM(N27:N28)</f>
        <v>396.36599999999999</v>
      </c>
      <c r="O29" s="180"/>
      <c r="P29" s="185">
        <f>SUM(P27:P28)</f>
        <v>401.279</v>
      </c>
      <c r="Q29" s="180"/>
      <c r="R29" s="185">
        <f>SUM(R27:R28)</f>
        <v>392.99299999999999</v>
      </c>
      <c r="S29" s="180"/>
      <c r="T29" s="185"/>
    </row>
    <row r="30" spans="1:30" s="98" customFormat="1" ht="18" hidden="1" x14ac:dyDescent="0.25">
      <c r="A30" s="180"/>
      <c r="B30" s="181" t="s">
        <v>181</v>
      </c>
      <c r="C30" s="186"/>
      <c r="D30" s="187"/>
      <c r="E30" s="187"/>
      <c r="F30" s="187"/>
      <c r="G30" s="187"/>
      <c r="H30" s="187"/>
      <c r="I30" s="187"/>
      <c r="J30" s="187"/>
      <c r="K30" s="187"/>
      <c r="L30" s="187"/>
      <c r="M30" s="187"/>
      <c r="N30" s="187"/>
      <c r="O30" s="187"/>
      <c r="P30" s="187"/>
      <c r="Q30" s="187"/>
      <c r="R30" s="187"/>
      <c r="S30" s="187"/>
      <c r="T30" s="187"/>
    </row>
    <row r="31" spans="1:30" s="98" customFormat="1" ht="15.75" hidden="1" x14ac:dyDescent="0.25">
      <c r="A31" s="180"/>
      <c r="B31" s="181"/>
      <c r="C31" s="96"/>
      <c r="D31" s="188"/>
      <c r="E31" s="189"/>
      <c r="F31" s="188"/>
      <c r="G31" s="189"/>
      <c r="H31" s="188"/>
      <c r="I31" s="189"/>
      <c r="J31" s="188"/>
      <c r="K31" s="189"/>
      <c r="L31" s="188"/>
      <c r="M31" s="189"/>
      <c r="N31" s="188"/>
      <c r="O31" s="189"/>
      <c r="P31" s="188"/>
      <c r="Q31" s="189"/>
      <c r="R31" s="188"/>
      <c r="S31" s="189"/>
      <c r="T31" s="189"/>
    </row>
    <row r="32" spans="1:30" s="98" customFormat="1" ht="18" hidden="1" x14ac:dyDescent="0.25">
      <c r="A32" s="138" t="s">
        <v>182</v>
      </c>
      <c r="B32" s="190">
        <v>482361652</v>
      </c>
      <c r="C32" s="96"/>
      <c r="D32" s="96"/>
      <c r="E32" s="189"/>
      <c r="F32" s="189"/>
      <c r="G32" s="189"/>
      <c r="H32" s="189"/>
      <c r="I32" s="189"/>
      <c r="J32" s="189"/>
      <c r="K32" s="189"/>
      <c r="L32" s="189"/>
      <c r="M32" s="189"/>
      <c r="N32" s="189"/>
      <c r="O32" s="189"/>
      <c r="P32" s="189"/>
      <c r="Q32" s="189"/>
      <c r="R32" s="189"/>
      <c r="S32" s="180"/>
      <c r="T32" s="180"/>
      <c r="X32" s="99"/>
      <c r="AD32" s="99"/>
    </row>
    <row r="33" spans="1:20" s="98" customFormat="1" ht="15.75" hidden="1" x14ac:dyDescent="0.25">
      <c r="A33" s="191"/>
      <c r="B33" s="192"/>
      <c r="C33" s="96"/>
      <c r="D33" s="96"/>
      <c r="E33" s="189"/>
      <c r="F33" s="189"/>
      <c r="G33" s="189"/>
      <c r="H33" s="189"/>
      <c r="I33" s="189"/>
      <c r="J33" s="189"/>
      <c r="K33" s="189"/>
      <c r="L33" s="189"/>
      <c r="M33" s="189"/>
      <c r="N33" s="189"/>
      <c r="O33" s="189"/>
      <c r="P33" s="189"/>
      <c r="Q33" s="189"/>
      <c r="R33" s="189"/>
      <c r="S33" s="180"/>
      <c r="T33" s="180"/>
    </row>
    <row r="34" spans="1:20" s="98" customFormat="1" ht="15.75" hidden="1" x14ac:dyDescent="0.25">
      <c r="A34" s="138" t="s">
        <v>183</v>
      </c>
      <c r="B34" s="193" t="s">
        <v>184</v>
      </c>
      <c r="C34" s="96"/>
      <c r="D34" s="183"/>
      <c r="E34" s="189"/>
      <c r="F34" s="189"/>
      <c r="G34" s="189"/>
      <c r="H34" s="189"/>
      <c r="I34" s="189"/>
      <c r="J34" s="189"/>
      <c r="K34" s="189"/>
      <c r="L34" s="189"/>
      <c r="M34" s="189"/>
      <c r="N34" s="189"/>
      <c r="O34" s="189"/>
      <c r="P34" s="189"/>
      <c r="Q34" s="189"/>
      <c r="R34" s="189"/>
      <c r="S34" s="180"/>
      <c r="T34" s="180"/>
    </row>
    <row r="35" spans="1:20" s="98" customFormat="1" ht="18" hidden="1" x14ac:dyDescent="0.25">
      <c r="A35" s="194">
        <v>1</v>
      </c>
      <c r="B35" s="195">
        <f>+AVERAGE(D26:L26)</f>
        <v>59539273.25</v>
      </c>
      <c r="C35" s="96"/>
      <c r="D35" s="96"/>
      <c r="E35" s="189"/>
      <c r="F35" s="189"/>
      <c r="G35" s="189"/>
      <c r="H35" s="189"/>
      <c r="I35" s="189"/>
      <c r="J35" s="189"/>
      <c r="K35" s="189"/>
      <c r="L35" s="189"/>
      <c r="M35" s="189"/>
      <c r="N35" s="189"/>
      <c r="O35" s="189"/>
      <c r="P35" s="189"/>
      <c r="Q35" s="189"/>
      <c r="R35" s="189"/>
      <c r="S35" s="180"/>
      <c r="T35" s="180"/>
    </row>
    <row r="36" spans="1:20" s="98" customFormat="1" ht="18" hidden="1" x14ac:dyDescent="0.25">
      <c r="A36" s="194">
        <v>2</v>
      </c>
      <c r="B36" s="195">
        <f>+(B35+S26)/2</f>
        <v>69484523.125</v>
      </c>
      <c r="C36" s="96"/>
      <c r="D36" s="96"/>
      <c r="E36" s="189"/>
      <c r="F36" s="189"/>
      <c r="G36" s="189"/>
      <c r="H36" s="189"/>
      <c r="I36" s="189"/>
      <c r="J36" s="189"/>
      <c r="K36" s="189"/>
      <c r="L36" s="189"/>
      <c r="M36" s="189"/>
      <c r="N36" s="189"/>
      <c r="O36" s="189"/>
      <c r="P36" s="189"/>
      <c r="Q36" s="189"/>
      <c r="R36" s="189"/>
      <c r="S36" s="180"/>
      <c r="T36" s="180"/>
    </row>
    <row r="37" spans="1:20" s="98" customFormat="1" ht="18" hidden="1" x14ac:dyDescent="0.25">
      <c r="A37" s="194">
        <v>3</v>
      </c>
      <c r="B37" s="195" t="e">
        <f>+GEOMEAN(D26:L26,B32)</f>
        <v>#NUM!</v>
      </c>
      <c r="C37" s="189"/>
      <c r="D37" s="96"/>
      <c r="E37" s="96"/>
      <c r="F37" s="96"/>
      <c r="G37" s="96"/>
      <c r="H37" s="96"/>
      <c r="I37" s="96"/>
      <c r="J37" s="96"/>
      <c r="K37" s="96"/>
      <c r="L37" s="96"/>
      <c r="M37" s="96"/>
      <c r="N37" s="96"/>
      <c r="O37" s="96"/>
      <c r="P37" s="96"/>
      <c r="Q37" s="96"/>
      <c r="R37" s="96"/>
      <c r="S37" s="180"/>
      <c r="T37" s="180"/>
    </row>
    <row r="38" spans="1:20" s="98" customFormat="1" ht="15.75" hidden="1" x14ac:dyDescent="0.25">
      <c r="A38" s="96"/>
      <c r="B38" s="192"/>
      <c r="C38" s="189"/>
      <c r="D38" s="96"/>
      <c r="E38" s="96"/>
      <c r="F38" s="96"/>
      <c r="G38" s="96"/>
      <c r="H38" s="96"/>
      <c r="I38" s="96"/>
      <c r="J38" s="96"/>
      <c r="K38" s="96"/>
      <c r="L38" s="96"/>
      <c r="M38" s="96"/>
      <c r="N38" s="96"/>
      <c r="O38" s="96"/>
      <c r="P38" s="96"/>
      <c r="Q38" s="96"/>
      <c r="R38" s="96"/>
      <c r="S38" s="180"/>
      <c r="T38" s="180"/>
    </row>
    <row r="39" spans="1:20" s="98" customFormat="1" ht="18" hidden="1" x14ac:dyDescent="0.25">
      <c r="A39" s="196" t="s">
        <v>185</v>
      </c>
      <c r="B39" s="197">
        <f>+COUNT(C26:H26)</f>
        <v>2</v>
      </c>
      <c r="C39" s="189"/>
      <c r="D39" s="96"/>
      <c r="E39" s="96"/>
      <c r="F39" s="189"/>
      <c r="G39" s="189"/>
      <c r="H39" s="189"/>
      <c r="I39" s="189"/>
      <c r="J39" s="189"/>
      <c r="K39" s="189"/>
      <c r="L39" s="189"/>
      <c r="M39" s="189"/>
      <c r="N39" s="189"/>
      <c r="O39" s="189"/>
      <c r="P39" s="189"/>
      <c r="Q39" s="189"/>
      <c r="R39" s="189"/>
      <c r="S39" s="180"/>
      <c r="T39" s="180"/>
    </row>
    <row r="40" spans="1:20" s="98" customFormat="1" ht="18" hidden="1" x14ac:dyDescent="0.25">
      <c r="A40" s="198" t="s">
        <v>186</v>
      </c>
      <c r="B40" s="199">
        <f>+IF(AND(1&lt;=B39,B39&lt;=3),1,IF(AND(4&lt;=B39,B39&lt;=6),2,IF(AND(7&lt;=B39,B39&lt;=10),3,"NO APLICA")))</f>
        <v>1</v>
      </c>
      <c r="C40" s="189"/>
      <c r="D40" s="96"/>
      <c r="E40" s="96"/>
      <c r="F40" s="189"/>
      <c r="G40" s="189"/>
      <c r="H40" s="189"/>
      <c r="I40" s="189"/>
      <c r="J40" s="189"/>
      <c r="K40" s="189"/>
      <c r="L40" s="189"/>
      <c r="M40" s="189"/>
      <c r="N40" s="189"/>
      <c r="O40" s="189"/>
      <c r="P40" s="189"/>
      <c r="Q40" s="189"/>
      <c r="R40" s="189"/>
      <c r="S40" s="180"/>
      <c r="T40" s="180"/>
    </row>
    <row r="41" spans="1:20" s="98" customFormat="1" ht="12.75" hidden="1" customHeight="1" x14ac:dyDescent="0.25">
      <c r="A41" s="200"/>
      <c r="B41" s="201"/>
      <c r="C41" s="189"/>
      <c r="D41" s="96"/>
      <c r="E41" s="96"/>
      <c r="F41" s="189"/>
      <c r="G41" s="189"/>
      <c r="H41" s="189"/>
      <c r="I41" s="189"/>
      <c r="J41" s="189"/>
      <c r="K41" s="189"/>
      <c r="L41" s="189"/>
      <c r="M41" s="189"/>
      <c r="N41" s="189"/>
      <c r="O41" s="189"/>
      <c r="P41" s="189"/>
      <c r="Q41" s="189"/>
      <c r="R41" s="189"/>
      <c r="S41" s="180"/>
      <c r="T41" s="180"/>
    </row>
    <row r="42" spans="1:20" s="98" customFormat="1" ht="18" hidden="1" x14ac:dyDescent="0.25">
      <c r="A42" s="196" t="s">
        <v>187</v>
      </c>
      <c r="B42" s="202">
        <v>3016.18</v>
      </c>
      <c r="C42" s="189"/>
      <c r="D42" s="96"/>
      <c r="E42" s="96"/>
      <c r="F42" s="189"/>
      <c r="G42" s="189"/>
      <c r="H42" s="189"/>
      <c r="I42" s="189"/>
      <c r="J42" s="189"/>
      <c r="K42" s="189"/>
      <c r="L42" s="189"/>
      <c r="M42" s="189"/>
      <c r="N42" s="189"/>
      <c r="O42" s="189"/>
      <c r="P42" s="189"/>
      <c r="Q42" s="189"/>
      <c r="R42" s="189"/>
      <c r="S42" s="180"/>
      <c r="T42" s="180"/>
    </row>
    <row r="43" spans="1:20" s="98" customFormat="1" ht="18" hidden="1" x14ac:dyDescent="0.25">
      <c r="A43" s="196" t="s">
        <v>188</v>
      </c>
      <c r="B43" s="203">
        <f>+MOD(B42,INT(B42))</f>
        <v>0.17999999999983629</v>
      </c>
      <c r="C43" s="189"/>
      <c r="D43" s="96"/>
      <c r="E43" s="96"/>
      <c r="F43" s="189"/>
      <c r="G43" s="189"/>
      <c r="H43" s="189"/>
      <c r="I43" s="189"/>
      <c r="J43" s="189"/>
      <c r="K43" s="189"/>
      <c r="L43" s="189"/>
      <c r="M43" s="189"/>
      <c r="N43" s="189"/>
      <c r="O43" s="189"/>
      <c r="P43" s="189"/>
      <c r="Q43" s="189"/>
      <c r="R43" s="189"/>
      <c r="S43" s="180"/>
      <c r="T43" s="180"/>
    </row>
    <row r="44" spans="1:20" s="98" customFormat="1" ht="18" hidden="1" x14ac:dyDescent="0.25">
      <c r="A44" s="196" t="s">
        <v>183</v>
      </c>
      <c r="B44" s="204">
        <f>+IF(AND(0&lt;=B43,B43&lt;=0.33),1,IF(AND(0.34&lt;=B43,B43&lt;=0.66),2,IF(AND(0.67&lt;=B43,B43&lt;=0.99),3,"NO APLICA")))</f>
        <v>1</v>
      </c>
      <c r="C44" s="189"/>
      <c r="D44" s="96"/>
      <c r="E44" s="96"/>
      <c r="F44" s="189"/>
      <c r="G44" s="189"/>
      <c r="H44" s="189"/>
      <c r="I44" s="189"/>
      <c r="J44" s="189"/>
      <c r="K44" s="189"/>
      <c r="L44" s="189"/>
      <c r="M44" s="189"/>
      <c r="N44" s="189"/>
      <c r="O44" s="189"/>
      <c r="P44" s="189"/>
      <c r="Q44" s="189"/>
      <c r="R44" s="189"/>
      <c r="S44" s="180"/>
      <c r="T44" s="180"/>
    </row>
    <row r="45" spans="1:20" x14ac:dyDescent="0.2">
      <c r="D45" s="94"/>
      <c r="F45" s="94" t="s">
        <v>293</v>
      </c>
      <c r="J45" s="94" t="s">
        <v>293</v>
      </c>
      <c r="L45" s="94" t="s">
        <v>293</v>
      </c>
      <c r="P45" s="94" t="s">
        <v>293</v>
      </c>
      <c r="R45" s="94" t="s">
        <v>293</v>
      </c>
    </row>
    <row r="46" spans="1:20" ht="12.75" customHeight="1" x14ac:dyDescent="0.2">
      <c r="C46" s="94"/>
      <c r="E46" s="95"/>
      <c r="G46" s="95"/>
      <c r="I46" s="95"/>
      <c r="K46" s="95"/>
      <c r="M46" s="95"/>
      <c r="O46" s="95"/>
      <c r="Q46" s="95"/>
    </row>
    <row r="47" spans="1:20" ht="12.75" customHeight="1" x14ac:dyDescent="0.2">
      <c r="B47" s="87" t="s">
        <v>114</v>
      </c>
      <c r="C47" s="94"/>
      <c r="E47" s="95"/>
      <c r="G47" s="95"/>
      <c r="I47" s="95"/>
      <c r="K47" s="95"/>
      <c r="M47" s="95"/>
      <c r="O47" s="95"/>
      <c r="Q47" s="95"/>
    </row>
    <row r="48" spans="1:20" ht="12.75" customHeight="1" x14ac:dyDescent="0.2">
      <c r="C48" s="94"/>
      <c r="E48" s="95"/>
      <c r="G48" s="95"/>
      <c r="I48" s="95"/>
      <c r="K48" s="95"/>
      <c r="M48" s="95"/>
      <c r="O48" s="95"/>
      <c r="Q48" s="95"/>
    </row>
    <row r="49" spans="2:18" ht="12.75" customHeight="1" x14ac:dyDescent="0.2">
      <c r="C49" s="94"/>
      <c r="E49" s="95"/>
      <c r="G49" s="95"/>
      <c r="I49" s="95"/>
      <c r="K49" s="95"/>
      <c r="M49" s="95"/>
      <c r="O49" s="95"/>
      <c r="Q49" s="95"/>
    </row>
    <row r="50" spans="2:18" ht="18.75" customHeight="1" x14ac:dyDescent="0.2">
      <c r="B50" s="96"/>
      <c r="E50" s="95"/>
      <c r="G50" s="95"/>
      <c r="I50" s="95"/>
      <c r="K50" s="95"/>
      <c r="M50" s="95"/>
      <c r="O50" s="95"/>
      <c r="Q50" s="95"/>
    </row>
    <row r="51" spans="2:18" ht="15.75" x14ac:dyDescent="0.2">
      <c r="B51" s="97" t="s">
        <v>115</v>
      </c>
      <c r="C51" s="94"/>
      <c r="E51" s="95"/>
      <c r="G51" s="95"/>
      <c r="I51" s="95"/>
      <c r="K51" s="95"/>
      <c r="M51" s="95"/>
      <c r="O51" s="95"/>
      <c r="Q51" s="95"/>
    </row>
    <row r="52" spans="2:18" ht="15.75" x14ac:dyDescent="0.25">
      <c r="B52" s="98" t="s">
        <v>120</v>
      </c>
      <c r="C52" s="94"/>
      <c r="E52" s="95"/>
      <c r="G52" s="95"/>
      <c r="I52" s="95"/>
      <c r="K52" s="95"/>
      <c r="M52" s="95"/>
      <c r="O52" s="95"/>
      <c r="Q52" s="95"/>
    </row>
    <row r="53" spans="2:18" ht="12.75" customHeight="1" x14ac:dyDescent="0.2">
      <c r="C53" s="94"/>
      <c r="E53" s="95"/>
      <c r="G53" s="95"/>
      <c r="I53" s="95"/>
      <c r="K53" s="95"/>
      <c r="M53" s="95"/>
      <c r="O53" s="95"/>
      <c r="Q53" s="95"/>
    </row>
    <row r="54" spans="2:18" ht="12.75" customHeight="1" x14ac:dyDescent="0.2">
      <c r="C54" s="94"/>
      <c r="E54" s="95"/>
      <c r="G54" s="95"/>
      <c r="I54" s="95"/>
      <c r="K54" s="95"/>
      <c r="M54" s="95"/>
      <c r="O54" s="95"/>
      <c r="Q54" s="95"/>
    </row>
    <row r="55" spans="2:18" ht="14.25" customHeight="1" x14ac:dyDescent="0.25">
      <c r="B55" s="98"/>
      <c r="C55" s="98"/>
      <c r="D55" s="99"/>
      <c r="E55" s="99"/>
      <c r="F55" s="98"/>
      <c r="G55" s="99"/>
      <c r="H55" s="98"/>
      <c r="I55" s="99"/>
      <c r="J55" s="98"/>
      <c r="K55" s="99"/>
      <c r="L55" s="98"/>
      <c r="M55" s="99"/>
      <c r="N55" s="98"/>
      <c r="O55" s="99"/>
      <c r="P55" s="98"/>
      <c r="Q55" s="99"/>
      <c r="R55" s="98"/>
    </row>
    <row r="56" spans="2:18" ht="15.75" x14ac:dyDescent="0.2">
      <c r="B56" s="97" t="s">
        <v>117</v>
      </c>
      <c r="D56" s="97"/>
      <c r="E56" s="97"/>
      <c r="F56" s="97"/>
      <c r="G56" s="97"/>
      <c r="H56" s="97"/>
      <c r="I56" s="97"/>
      <c r="J56" s="97"/>
      <c r="K56" s="97"/>
      <c r="L56" s="97"/>
      <c r="M56" s="97"/>
      <c r="N56" s="97"/>
      <c r="O56" s="97"/>
      <c r="P56" s="97"/>
      <c r="Q56" s="97"/>
      <c r="R56" s="97"/>
    </row>
    <row r="57" spans="2:18" ht="15.75" x14ac:dyDescent="0.25">
      <c r="B57" s="98" t="s">
        <v>118</v>
      </c>
      <c r="D57" s="99"/>
      <c r="E57" s="99"/>
      <c r="F57" s="98"/>
      <c r="G57" s="99"/>
      <c r="H57" s="98"/>
      <c r="I57" s="99"/>
      <c r="J57" s="98"/>
      <c r="K57" s="99"/>
      <c r="L57" s="98"/>
      <c r="M57" s="99"/>
      <c r="N57" s="98"/>
      <c r="O57" s="99"/>
      <c r="P57" s="98"/>
      <c r="Q57" s="99"/>
      <c r="R57" s="98"/>
    </row>
    <row r="58" spans="2:18" ht="15.75" x14ac:dyDescent="0.25">
      <c r="B58" s="98" t="s">
        <v>119</v>
      </c>
      <c r="D58" s="99"/>
      <c r="E58" s="99"/>
      <c r="F58" s="98"/>
      <c r="G58" s="99"/>
      <c r="H58" s="98"/>
      <c r="I58" s="99"/>
      <c r="J58" s="98"/>
      <c r="K58" s="99"/>
      <c r="L58" s="98"/>
      <c r="M58" s="99"/>
      <c r="N58" s="98"/>
      <c r="O58" s="99"/>
      <c r="P58" s="98"/>
      <c r="Q58" s="99"/>
      <c r="R58" s="98"/>
    </row>
    <row r="59" spans="2:18" ht="14.25" customHeight="1" x14ac:dyDescent="0.25">
      <c r="B59" s="98"/>
      <c r="C59" s="99"/>
      <c r="D59" s="99"/>
      <c r="E59" s="98"/>
      <c r="F59" s="98"/>
      <c r="G59" s="98"/>
      <c r="H59" s="98"/>
      <c r="I59" s="98"/>
      <c r="J59" s="98"/>
      <c r="K59" s="98"/>
      <c r="L59" s="98"/>
      <c r="M59" s="98"/>
      <c r="N59" s="98"/>
      <c r="O59" s="98"/>
      <c r="P59" s="98"/>
      <c r="Q59" s="98"/>
      <c r="R59" s="98"/>
    </row>
    <row r="65" spans="1:4" s="94" customFormat="1" x14ac:dyDescent="0.25">
      <c r="A65" s="93"/>
      <c r="C65" s="95"/>
      <c r="D65" s="95"/>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sheetData>
  <mergeCells count="29">
    <mergeCell ref="A7:B7"/>
    <mergeCell ref="A9:A11"/>
    <mergeCell ref="B9:B10"/>
    <mergeCell ref="C9:D9"/>
    <mergeCell ref="E9:F9"/>
    <mergeCell ref="C10:D10"/>
    <mergeCell ref="E10:F10"/>
    <mergeCell ref="K9:L9"/>
    <mergeCell ref="K10:L10"/>
    <mergeCell ref="K24:L24"/>
    <mergeCell ref="A17:A19"/>
    <mergeCell ref="A24:B24"/>
    <mergeCell ref="C24:D24"/>
    <mergeCell ref="E24:F24"/>
    <mergeCell ref="G24:H24"/>
    <mergeCell ref="I9:J9"/>
    <mergeCell ref="I10:J10"/>
    <mergeCell ref="I24:J24"/>
    <mergeCell ref="G9:H9"/>
    <mergeCell ref="G10:H10"/>
    <mergeCell ref="Q9:R9"/>
    <mergeCell ref="Q10:R10"/>
    <mergeCell ref="Q24:R24"/>
    <mergeCell ref="M9:N9"/>
    <mergeCell ref="M10:N10"/>
    <mergeCell ref="M24:N24"/>
    <mergeCell ref="O9:P9"/>
    <mergeCell ref="O10:P10"/>
    <mergeCell ref="O24:P24"/>
  </mergeCells>
  <conditionalFormatting sqref="C14:F15">
    <cfRule type="cellIs" dxfId="259" priority="159" operator="equal">
      <formula>"NO"</formula>
    </cfRule>
  </conditionalFormatting>
  <conditionalFormatting sqref="C24:D24">
    <cfRule type="cellIs" dxfId="258" priority="158" operator="equal">
      <formula>"NO HABIL"</formula>
    </cfRule>
  </conditionalFormatting>
  <conditionalFormatting sqref="C13:E13">
    <cfRule type="cellIs" dxfId="257" priority="157" operator="equal">
      <formula>"NO"</formula>
    </cfRule>
  </conditionalFormatting>
  <conditionalFormatting sqref="G15:H15 H14">
    <cfRule type="cellIs" dxfId="256" priority="155" operator="equal">
      <formula>"NO"</formula>
    </cfRule>
  </conditionalFormatting>
  <conditionalFormatting sqref="G13">
    <cfRule type="cellIs" dxfId="255" priority="154" operator="equal">
      <formula>"NO"</formula>
    </cfRule>
  </conditionalFormatting>
  <conditionalFormatting sqref="F22 C16:H16">
    <cfRule type="cellIs" dxfId="254" priority="153" operator="equal">
      <formula>"NO"</formula>
    </cfRule>
  </conditionalFormatting>
  <conditionalFormatting sqref="C22">
    <cfRule type="cellIs" dxfId="253" priority="152" operator="equal">
      <formula>"NO"</formula>
    </cfRule>
  </conditionalFormatting>
  <conditionalFormatting sqref="H22">
    <cfRule type="cellIs" dxfId="252" priority="150" operator="equal">
      <formula>"NO"</formula>
    </cfRule>
  </conditionalFormatting>
  <conditionalFormatting sqref="C21:F21">
    <cfRule type="cellIs" dxfId="251" priority="151" operator="equal">
      <formula>"NO"</formula>
    </cfRule>
  </conditionalFormatting>
  <conditionalFormatting sqref="G21:H21">
    <cfRule type="cellIs" dxfId="250" priority="149" operator="equal">
      <formula>"NO"</formula>
    </cfRule>
  </conditionalFormatting>
  <conditionalFormatting sqref="C17:C18 G17">
    <cfRule type="cellIs" dxfId="249" priority="148" operator="equal">
      <formula>"NO"</formula>
    </cfRule>
  </conditionalFormatting>
  <conditionalFormatting sqref="C19">
    <cfRule type="cellIs" dxfId="248" priority="147" operator="equal">
      <formula>"NO"</formula>
    </cfRule>
  </conditionalFormatting>
  <conditionalFormatting sqref="D22">
    <cfRule type="cellIs" dxfId="247" priority="146" operator="equal">
      <formula>"NO"</formula>
    </cfRule>
  </conditionalFormatting>
  <conditionalFormatting sqref="E22">
    <cfRule type="cellIs" dxfId="246" priority="145" operator="equal">
      <formula>"NO"</formula>
    </cfRule>
  </conditionalFormatting>
  <conditionalFormatting sqref="G22">
    <cfRule type="cellIs" dxfId="245" priority="144" operator="equal">
      <formula>"NO"</formula>
    </cfRule>
  </conditionalFormatting>
  <conditionalFormatting sqref="C20">
    <cfRule type="cellIs" dxfId="244" priority="143" operator="equal">
      <formula>"NO"</formula>
    </cfRule>
  </conditionalFormatting>
  <conditionalFormatting sqref="J22">
    <cfRule type="cellIs" dxfId="243" priority="108" operator="equal">
      <formula>"NO"</formula>
    </cfRule>
  </conditionalFormatting>
  <conditionalFormatting sqref="I22">
    <cfRule type="cellIs" dxfId="242" priority="105" operator="equal">
      <formula>"NO"</formula>
    </cfRule>
  </conditionalFormatting>
  <conditionalFormatting sqref="I16:J16">
    <cfRule type="cellIs" dxfId="241" priority="109" operator="equal">
      <formula>"NO"</formula>
    </cfRule>
  </conditionalFormatting>
  <conditionalFormatting sqref="I21:J21">
    <cfRule type="cellIs" dxfId="240" priority="107" operator="equal">
      <formula>"NO"</formula>
    </cfRule>
  </conditionalFormatting>
  <conditionalFormatting sqref="K16:L16">
    <cfRule type="cellIs" dxfId="239" priority="87" operator="equal">
      <formula>"NO"</formula>
    </cfRule>
  </conditionalFormatting>
  <conditionalFormatting sqref="G18">
    <cfRule type="cellIs" dxfId="238" priority="137" operator="equal">
      <formula>"NO"</formula>
    </cfRule>
  </conditionalFormatting>
  <conditionalFormatting sqref="D17">
    <cfRule type="cellIs" dxfId="237" priority="69" operator="equal">
      <formula>"NO"</formula>
    </cfRule>
  </conditionalFormatting>
  <conditionalFormatting sqref="G19">
    <cfRule type="cellIs" dxfId="236" priority="135" operator="equal">
      <formula>"NO"</formula>
    </cfRule>
  </conditionalFormatting>
  <conditionalFormatting sqref="I13">
    <cfRule type="cellIs" dxfId="235" priority="110" operator="equal">
      <formula>"NO"</formula>
    </cfRule>
  </conditionalFormatting>
  <conditionalFormatting sqref="G20">
    <cfRule type="cellIs" dxfId="234" priority="133" operator="equal">
      <formula>"NO"</formula>
    </cfRule>
  </conditionalFormatting>
  <conditionalFormatting sqref="I17">
    <cfRule type="cellIs" dxfId="233" priority="106" operator="equal">
      <formula>"NO"</formula>
    </cfRule>
  </conditionalFormatting>
  <conditionalFormatting sqref="G24:H24">
    <cfRule type="cellIs" dxfId="232" priority="131" operator="equal">
      <formula>"NO HABIL"</formula>
    </cfRule>
  </conditionalFormatting>
  <conditionalFormatting sqref="C30 S30:T30 E30:H30">
    <cfRule type="cellIs" dxfId="231" priority="130" operator="equal">
      <formula>1</formula>
    </cfRule>
  </conditionalFormatting>
  <conditionalFormatting sqref="G14">
    <cfRule type="cellIs" dxfId="230" priority="129" operator="equal">
      <formula>"NO"</formula>
    </cfRule>
  </conditionalFormatting>
  <conditionalFormatting sqref="H13">
    <cfRule type="cellIs" dxfId="229" priority="116" operator="equal">
      <formula>"NO"</formula>
    </cfRule>
  </conditionalFormatting>
  <conditionalFormatting sqref="D18">
    <cfRule type="cellIs" dxfId="228" priority="126" operator="equal">
      <formula>"NO"</formula>
    </cfRule>
  </conditionalFormatting>
  <conditionalFormatting sqref="D19">
    <cfRule type="cellIs" dxfId="227" priority="125" operator="equal">
      <formula>"NO"</formula>
    </cfRule>
  </conditionalFormatting>
  <conditionalFormatting sqref="D20">
    <cfRule type="cellIs" dxfId="226" priority="124" operator="equal">
      <formula>"NO"</formula>
    </cfRule>
  </conditionalFormatting>
  <conditionalFormatting sqref="E17:E18">
    <cfRule type="cellIs" dxfId="225" priority="123" operator="equal">
      <formula>"NO"</formula>
    </cfRule>
  </conditionalFormatting>
  <conditionalFormatting sqref="E19">
    <cfRule type="cellIs" dxfId="224" priority="122" operator="equal">
      <formula>"NO"</formula>
    </cfRule>
  </conditionalFormatting>
  <conditionalFormatting sqref="E20">
    <cfRule type="cellIs" dxfId="223" priority="121" operator="equal">
      <formula>"NO"</formula>
    </cfRule>
  </conditionalFormatting>
  <conditionalFormatting sqref="F17">
    <cfRule type="cellIs" dxfId="222" priority="120" operator="equal">
      <formula>"NO"</formula>
    </cfRule>
  </conditionalFormatting>
  <conditionalFormatting sqref="F19">
    <cfRule type="cellIs" dxfId="221" priority="118" operator="equal">
      <formula>"NO"</formula>
    </cfRule>
  </conditionalFormatting>
  <conditionalFormatting sqref="F18">
    <cfRule type="cellIs" dxfId="220" priority="119" operator="equal">
      <formula>"NO"</formula>
    </cfRule>
  </conditionalFormatting>
  <conditionalFormatting sqref="F20">
    <cfRule type="cellIs" dxfId="219" priority="117" operator="equal">
      <formula>"NO"</formula>
    </cfRule>
  </conditionalFormatting>
  <conditionalFormatting sqref="K20">
    <cfRule type="cellIs" dxfId="218" priority="80" operator="equal">
      <formula>"NO"</formula>
    </cfRule>
  </conditionalFormatting>
  <conditionalFormatting sqref="M22">
    <cfRule type="cellIs" dxfId="217" priority="50" operator="equal">
      <formula>"NO"</formula>
    </cfRule>
  </conditionalFormatting>
  <conditionalFormatting sqref="J14">
    <cfRule type="cellIs" dxfId="216" priority="111" operator="equal">
      <formula>"NO"</formula>
    </cfRule>
  </conditionalFormatting>
  <conditionalFormatting sqref="M18">
    <cfRule type="cellIs" dxfId="215" priority="49" operator="equal">
      <formula>"NO"</formula>
    </cfRule>
  </conditionalFormatting>
  <conditionalFormatting sqref="L22">
    <cfRule type="cellIs" dxfId="214" priority="86" operator="equal">
      <formula>"NO"</formula>
    </cfRule>
  </conditionalFormatting>
  <conditionalFormatting sqref="L13">
    <cfRule type="cellIs" dxfId="213" priority="70" operator="equal">
      <formula>"NO"</formula>
    </cfRule>
  </conditionalFormatting>
  <conditionalFormatting sqref="D30">
    <cfRule type="cellIs" dxfId="212" priority="92" operator="equal">
      <formula>1</formula>
    </cfRule>
  </conditionalFormatting>
  <conditionalFormatting sqref="I15:J15">
    <cfRule type="cellIs" dxfId="211" priority="91" operator="equal">
      <formula>"NO"</formula>
    </cfRule>
  </conditionalFormatting>
  <conditionalFormatting sqref="K13">
    <cfRule type="cellIs" dxfId="210" priority="88" operator="equal">
      <formula>"NO"</formula>
    </cfRule>
  </conditionalFormatting>
  <conditionalFormatting sqref="K21:L21">
    <cfRule type="cellIs" dxfId="209" priority="85" operator="equal">
      <formula>"NO"</formula>
    </cfRule>
  </conditionalFormatting>
  <conditionalFormatting sqref="I19">
    <cfRule type="cellIs" dxfId="208" priority="103" operator="equal">
      <formula>"NO"</formula>
    </cfRule>
  </conditionalFormatting>
  <conditionalFormatting sqref="I18">
    <cfRule type="cellIs" dxfId="207" priority="104" operator="equal">
      <formula>"NO"</formula>
    </cfRule>
  </conditionalFormatting>
  <conditionalFormatting sqref="K22">
    <cfRule type="cellIs" dxfId="206" priority="83" operator="equal">
      <formula>"NO"</formula>
    </cfRule>
  </conditionalFormatting>
  <conditionalFormatting sqref="I20">
    <cfRule type="cellIs" dxfId="205" priority="102" operator="equal">
      <formula>"NO"</formula>
    </cfRule>
  </conditionalFormatting>
  <conditionalFormatting sqref="I30:J30">
    <cfRule type="cellIs" dxfId="204" priority="100" operator="equal">
      <formula>1</formula>
    </cfRule>
  </conditionalFormatting>
  <conditionalFormatting sqref="I14">
    <cfRule type="cellIs" dxfId="203" priority="99" operator="equal">
      <formula>"NO"</formula>
    </cfRule>
  </conditionalFormatting>
  <conditionalFormatting sqref="L19">
    <cfRule type="cellIs" dxfId="202" priority="74" operator="equal">
      <formula>"NO"</formula>
    </cfRule>
  </conditionalFormatting>
  <conditionalFormatting sqref="L20">
    <cfRule type="cellIs" dxfId="201" priority="73" operator="equal">
      <formula>"NO"</formula>
    </cfRule>
  </conditionalFormatting>
  <conditionalFormatting sqref="M15:N15 N14">
    <cfRule type="cellIs" dxfId="200" priority="56" operator="equal">
      <formula>"NO"</formula>
    </cfRule>
  </conditionalFormatting>
  <conditionalFormatting sqref="M13">
    <cfRule type="cellIs" dxfId="199" priority="55" operator="equal">
      <formula>"NO"</formula>
    </cfRule>
  </conditionalFormatting>
  <conditionalFormatting sqref="E24:F24">
    <cfRule type="cellIs" dxfId="198" priority="93" operator="equal">
      <formula>"NO HABIL"</formula>
    </cfRule>
  </conditionalFormatting>
  <conditionalFormatting sqref="K17">
    <cfRule type="cellIs" dxfId="197" priority="84" operator="equal">
      <formula>"NO"</formula>
    </cfRule>
  </conditionalFormatting>
  <conditionalFormatting sqref="L14">
    <cfRule type="cellIs" dxfId="196" priority="89" operator="equal">
      <formula>"NO"</formula>
    </cfRule>
  </conditionalFormatting>
  <conditionalFormatting sqref="L17">
    <cfRule type="cellIs" dxfId="195" priority="71" operator="equal">
      <formula>"NO"</formula>
    </cfRule>
  </conditionalFormatting>
  <conditionalFormatting sqref="K19">
    <cfRule type="cellIs" dxfId="194" priority="81" operator="equal">
      <formula>"NO"</formula>
    </cfRule>
  </conditionalFormatting>
  <conditionalFormatting sqref="K18">
    <cfRule type="cellIs" dxfId="193" priority="82" operator="equal">
      <formula>"NO"</formula>
    </cfRule>
  </conditionalFormatting>
  <conditionalFormatting sqref="J18">
    <cfRule type="cellIs" dxfId="192" priority="61" operator="equal">
      <formula>"NO"</formula>
    </cfRule>
  </conditionalFormatting>
  <conditionalFormatting sqref="K24:L24">
    <cfRule type="cellIs" dxfId="191" priority="79" operator="equal">
      <formula>"NO HABIL"</formula>
    </cfRule>
  </conditionalFormatting>
  <conditionalFormatting sqref="K30:L30">
    <cfRule type="cellIs" dxfId="190" priority="78" operator="equal">
      <formula>1</formula>
    </cfRule>
  </conditionalFormatting>
  <conditionalFormatting sqref="K14">
    <cfRule type="cellIs" dxfId="189" priority="77" operator="equal">
      <formula>"NO"</formula>
    </cfRule>
  </conditionalFormatting>
  <conditionalFormatting sqref="L18">
    <cfRule type="cellIs" dxfId="188" priority="75" operator="equal">
      <formula>"NO"</formula>
    </cfRule>
  </conditionalFormatting>
  <conditionalFormatting sqref="O13">
    <cfRule type="cellIs" dxfId="187" priority="37" operator="equal">
      <formula>"NO"</formula>
    </cfRule>
  </conditionalFormatting>
  <conditionalFormatting sqref="O16:P16">
    <cfRule type="cellIs" dxfId="186" priority="36" operator="equal">
      <formula>"NO"</formula>
    </cfRule>
  </conditionalFormatting>
  <conditionalFormatting sqref="K15:L15">
    <cfRule type="cellIs" dxfId="185" priority="72" operator="equal">
      <formula>"NO"</formula>
    </cfRule>
  </conditionalFormatting>
  <conditionalFormatting sqref="N20">
    <cfRule type="cellIs" dxfId="184" priority="39" operator="equal">
      <formula>"NO"</formula>
    </cfRule>
  </conditionalFormatting>
  <conditionalFormatting sqref="F13">
    <cfRule type="cellIs" dxfId="183" priority="67" operator="equal">
      <formula>"NO"</formula>
    </cfRule>
  </conditionalFormatting>
  <conditionalFormatting sqref="H17">
    <cfRule type="cellIs" dxfId="182" priority="66" operator="equal">
      <formula>"NO"</formula>
    </cfRule>
  </conditionalFormatting>
  <conditionalFormatting sqref="H18">
    <cfRule type="cellIs" dxfId="181" priority="65" operator="equal">
      <formula>"NO"</formula>
    </cfRule>
  </conditionalFormatting>
  <conditionalFormatting sqref="H19">
    <cfRule type="cellIs" dxfId="180" priority="64" operator="equal">
      <formula>"NO"</formula>
    </cfRule>
  </conditionalFormatting>
  <conditionalFormatting sqref="H20">
    <cfRule type="cellIs" dxfId="179" priority="63" operator="equal">
      <formula>"NO"</formula>
    </cfRule>
  </conditionalFormatting>
  <conditionalFormatting sqref="J13">
    <cfRule type="cellIs" dxfId="178" priority="62" operator="equal">
      <formula>"NO"</formula>
    </cfRule>
  </conditionalFormatting>
  <conditionalFormatting sqref="J17">
    <cfRule type="cellIs" dxfId="177" priority="60" operator="equal">
      <formula>"NO"</formula>
    </cfRule>
  </conditionalFormatting>
  <conditionalFormatting sqref="J19">
    <cfRule type="cellIs" dxfId="176" priority="59" operator="equal">
      <formula>"NO"</formula>
    </cfRule>
  </conditionalFormatting>
  <conditionalFormatting sqref="J20">
    <cfRule type="cellIs" dxfId="175" priority="58" operator="equal">
      <formula>"NO"</formula>
    </cfRule>
  </conditionalFormatting>
  <conditionalFormatting sqref="I24:J24">
    <cfRule type="cellIs" dxfId="174" priority="57" operator="equal">
      <formula>"NO HABIL"</formula>
    </cfRule>
  </conditionalFormatting>
  <conditionalFormatting sqref="M16:N16">
    <cfRule type="cellIs" dxfId="173" priority="54" operator="equal">
      <formula>"NO"</formula>
    </cfRule>
  </conditionalFormatting>
  <conditionalFormatting sqref="N22">
    <cfRule type="cellIs" dxfId="172" priority="53" operator="equal">
      <formula>"NO"</formula>
    </cfRule>
  </conditionalFormatting>
  <conditionalFormatting sqref="M21:N21">
    <cfRule type="cellIs" dxfId="171" priority="52" operator="equal">
      <formula>"NO"</formula>
    </cfRule>
  </conditionalFormatting>
  <conditionalFormatting sqref="M17">
    <cfRule type="cellIs" dxfId="170" priority="51" operator="equal">
      <formula>"NO"</formula>
    </cfRule>
  </conditionalFormatting>
  <conditionalFormatting sqref="O18">
    <cfRule type="cellIs" dxfId="169" priority="31" operator="equal">
      <formula>"NO"</formula>
    </cfRule>
  </conditionalFormatting>
  <conditionalFormatting sqref="M19">
    <cfRule type="cellIs" dxfId="168" priority="48" operator="equal">
      <formula>"NO"</formula>
    </cfRule>
  </conditionalFormatting>
  <conditionalFormatting sqref="M20">
    <cfRule type="cellIs" dxfId="167" priority="47" operator="equal">
      <formula>"NO"</formula>
    </cfRule>
  </conditionalFormatting>
  <conditionalFormatting sqref="M24:N24">
    <cfRule type="cellIs" dxfId="166" priority="46" operator="equal">
      <formula>"NO HABIL"</formula>
    </cfRule>
  </conditionalFormatting>
  <conditionalFormatting sqref="M30:N30">
    <cfRule type="cellIs" dxfId="165" priority="45" operator="equal">
      <formula>1</formula>
    </cfRule>
  </conditionalFormatting>
  <conditionalFormatting sqref="M14">
    <cfRule type="cellIs" dxfId="164" priority="44" operator="equal">
      <formula>"NO"</formula>
    </cfRule>
  </conditionalFormatting>
  <conditionalFormatting sqref="N13">
    <cfRule type="cellIs" dxfId="163" priority="43" operator="equal">
      <formula>"NO"</formula>
    </cfRule>
  </conditionalFormatting>
  <conditionalFormatting sqref="N17">
    <cfRule type="cellIs" dxfId="162" priority="42" operator="equal">
      <formula>"NO"</formula>
    </cfRule>
  </conditionalFormatting>
  <conditionalFormatting sqref="N18">
    <cfRule type="cellIs" dxfId="161" priority="41" operator="equal">
      <formula>"NO"</formula>
    </cfRule>
  </conditionalFormatting>
  <conditionalFormatting sqref="N19">
    <cfRule type="cellIs" dxfId="160" priority="40" operator="equal">
      <formula>"NO"</formula>
    </cfRule>
  </conditionalFormatting>
  <conditionalFormatting sqref="P20">
    <cfRule type="cellIs" dxfId="159" priority="21" operator="equal">
      <formula>"NO"</formula>
    </cfRule>
  </conditionalFormatting>
  <conditionalFormatting sqref="R13">
    <cfRule type="cellIs" dxfId="158" priority="1" operator="equal">
      <formula>"NO"</formula>
    </cfRule>
  </conditionalFormatting>
  <conditionalFormatting sqref="O15:P15 P14">
    <cfRule type="cellIs" dxfId="157" priority="38" operator="equal">
      <formula>"NO"</formula>
    </cfRule>
  </conditionalFormatting>
  <conditionalFormatting sqref="P22">
    <cfRule type="cellIs" dxfId="156" priority="35" operator="equal">
      <formula>"NO"</formula>
    </cfRule>
  </conditionalFormatting>
  <conditionalFormatting sqref="O21:P21">
    <cfRule type="cellIs" dxfId="155" priority="34" operator="equal">
      <formula>"NO"</formula>
    </cfRule>
  </conditionalFormatting>
  <conditionalFormatting sqref="O17">
    <cfRule type="cellIs" dxfId="154" priority="33" operator="equal">
      <formula>"NO"</formula>
    </cfRule>
  </conditionalFormatting>
  <conditionalFormatting sqref="O22">
    <cfRule type="cellIs" dxfId="153" priority="32" operator="equal">
      <formula>"NO"</formula>
    </cfRule>
  </conditionalFormatting>
  <conditionalFormatting sqref="O19">
    <cfRule type="cellIs" dxfId="152" priority="30" operator="equal">
      <formula>"NO"</formula>
    </cfRule>
  </conditionalFormatting>
  <conditionalFormatting sqref="O20">
    <cfRule type="cellIs" dxfId="151" priority="29" operator="equal">
      <formula>"NO"</formula>
    </cfRule>
  </conditionalFormatting>
  <conditionalFormatting sqref="O30:P30">
    <cfRule type="cellIs" dxfId="150" priority="27" operator="equal">
      <formula>1</formula>
    </cfRule>
  </conditionalFormatting>
  <conditionalFormatting sqref="O14">
    <cfRule type="cellIs" dxfId="149" priority="26" operator="equal">
      <formula>"NO"</formula>
    </cfRule>
  </conditionalFormatting>
  <conditionalFormatting sqref="P13">
    <cfRule type="cellIs" dxfId="148" priority="25" operator="equal">
      <formula>"NO"</formula>
    </cfRule>
  </conditionalFormatting>
  <conditionalFormatting sqref="P17">
    <cfRule type="cellIs" dxfId="147" priority="24" operator="equal">
      <formula>"NO"</formula>
    </cfRule>
  </conditionalFormatting>
  <conditionalFormatting sqref="P18">
    <cfRule type="cellIs" dxfId="146" priority="23" operator="equal">
      <formula>"NO"</formula>
    </cfRule>
  </conditionalFormatting>
  <conditionalFormatting sqref="P19">
    <cfRule type="cellIs" dxfId="145" priority="22" operator="equal">
      <formula>"NO"</formula>
    </cfRule>
  </conditionalFormatting>
  <conditionalFormatting sqref="O24:P24">
    <cfRule type="cellIs" dxfId="144" priority="20" operator="equal">
      <formula>"NO HABIL"</formula>
    </cfRule>
  </conditionalFormatting>
  <conditionalFormatting sqref="R20">
    <cfRule type="cellIs" dxfId="143" priority="3" operator="equal">
      <formula>"NO"</formula>
    </cfRule>
  </conditionalFormatting>
  <conditionalFormatting sqref="Q15:R15 R14">
    <cfRule type="cellIs" dxfId="142" priority="19" operator="equal">
      <formula>"NO"</formula>
    </cfRule>
  </conditionalFormatting>
  <conditionalFormatting sqref="Q13">
    <cfRule type="cellIs" dxfId="141" priority="18" operator="equal">
      <formula>"NO"</formula>
    </cfRule>
  </conditionalFormatting>
  <conditionalFormatting sqref="Q16:R16">
    <cfRule type="cellIs" dxfId="140" priority="17" operator="equal">
      <formula>"NO"</formula>
    </cfRule>
  </conditionalFormatting>
  <conditionalFormatting sqref="R22">
    <cfRule type="cellIs" dxfId="139" priority="16" operator="equal">
      <formula>"NO"</formula>
    </cfRule>
  </conditionalFormatting>
  <conditionalFormatting sqref="Q21:R21">
    <cfRule type="cellIs" dxfId="138" priority="15" operator="equal">
      <formula>"NO"</formula>
    </cfRule>
  </conditionalFormatting>
  <conditionalFormatting sqref="Q17">
    <cfRule type="cellIs" dxfId="137" priority="14" operator="equal">
      <formula>"NO"</formula>
    </cfRule>
  </conditionalFormatting>
  <conditionalFormatting sqref="Q22">
    <cfRule type="cellIs" dxfId="136" priority="13" operator="equal">
      <formula>"NO"</formula>
    </cfRule>
  </conditionalFormatting>
  <conditionalFormatting sqref="Q18">
    <cfRule type="cellIs" dxfId="135" priority="12" operator="equal">
      <formula>"NO"</formula>
    </cfRule>
  </conditionalFormatting>
  <conditionalFormatting sqref="Q19">
    <cfRule type="cellIs" dxfId="134" priority="11" operator="equal">
      <formula>"NO"</formula>
    </cfRule>
  </conditionalFormatting>
  <conditionalFormatting sqref="Q20">
    <cfRule type="cellIs" dxfId="133" priority="10" operator="equal">
      <formula>"NO"</formula>
    </cfRule>
  </conditionalFormatting>
  <conditionalFormatting sqref="Q30:R30">
    <cfRule type="cellIs" dxfId="132" priority="9" operator="equal">
      <formula>1</formula>
    </cfRule>
  </conditionalFormatting>
  <conditionalFormatting sqref="Q14">
    <cfRule type="cellIs" dxfId="131" priority="8" operator="equal">
      <formula>"NO"</formula>
    </cfRule>
  </conditionalFormatting>
  <conditionalFormatting sqref="R17">
    <cfRule type="cellIs" dxfId="130" priority="6" operator="equal">
      <formula>"NO"</formula>
    </cfRule>
  </conditionalFormatting>
  <conditionalFormatting sqref="R18">
    <cfRule type="cellIs" dxfId="129" priority="5" operator="equal">
      <formula>"NO"</formula>
    </cfRule>
  </conditionalFormatting>
  <conditionalFormatting sqref="R19">
    <cfRule type="cellIs" dxfId="128" priority="4" operator="equal">
      <formula>"NO"</formula>
    </cfRule>
  </conditionalFormatting>
  <conditionalFormatting sqref="Q24:R24">
    <cfRule type="cellIs" dxfId="127" priority="2"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zoomScale="90" zoomScaleNormal="90" workbookViewId="0">
      <selection activeCell="AJ18" sqref="AJ18:AJ24"/>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 min="25" max="25" width="3.28515625" customWidth="1"/>
    <col min="26" max="26" width="8.7109375" style="48" customWidth="1"/>
    <col min="27" max="28" width="20.7109375" style="48" customWidth="1"/>
    <col min="29" max="29" width="3.28515625" customWidth="1"/>
    <col min="30" max="30" width="8.7109375" style="48" customWidth="1"/>
    <col min="31" max="32" width="20.7109375" style="48" customWidth="1"/>
    <col min="33" max="33" width="3.28515625" customWidth="1"/>
    <col min="34" max="34" width="8.7109375" style="48" customWidth="1"/>
    <col min="35" max="36" width="20.7109375" style="48" customWidth="1"/>
  </cols>
  <sheetData>
    <row r="1" spans="1:36" x14ac:dyDescent="0.25">
      <c r="G1" s="49" t="s">
        <v>90</v>
      </c>
      <c r="K1" s="49" t="s">
        <v>90</v>
      </c>
      <c r="O1" s="49" t="s">
        <v>90</v>
      </c>
      <c r="S1" s="49" t="s">
        <v>90</v>
      </c>
      <c r="W1" s="49" t="s">
        <v>90</v>
      </c>
      <c r="AA1" s="49" t="s">
        <v>90</v>
      </c>
      <c r="AE1" s="49" t="s">
        <v>90</v>
      </c>
      <c r="AI1" s="49" t="s">
        <v>90</v>
      </c>
    </row>
    <row r="2" spans="1:36" x14ac:dyDescent="0.25">
      <c r="A2" s="324" t="s">
        <v>91</v>
      </c>
      <c r="B2" s="324"/>
      <c r="C2" s="50"/>
      <c r="D2" s="51" t="s">
        <v>92</v>
      </c>
      <c r="E2" s="50"/>
      <c r="F2" s="50"/>
      <c r="G2" s="51">
        <v>1</v>
      </c>
      <c r="H2" s="50"/>
      <c r="J2" s="50"/>
      <c r="K2" s="51">
        <v>2</v>
      </c>
      <c r="L2" s="50"/>
      <c r="N2" s="50"/>
      <c r="O2" s="51">
        <v>3</v>
      </c>
      <c r="P2" s="50"/>
      <c r="R2" s="50"/>
      <c r="S2" s="51">
        <v>4</v>
      </c>
      <c r="T2" s="50"/>
      <c r="V2" s="50"/>
      <c r="W2" s="51">
        <v>5</v>
      </c>
      <c r="X2" s="50"/>
      <c r="Z2" s="50"/>
      <c r="AA2" s="51">
        <v>6</v>
      </c>
      <c r="AB2" s="50"/>
      <c r="AD2" s="50"/>
      <c r="AE2" s="51">
        <v>7</v>
      </c>
      <c r="AF2" s="50"/>
      <c r="AH2" s="50"/>
      <c r="AI2" s="51">
        <v>8</v>
      </c>
      <c r="AJ2" s="50"/>
    </row>
    <row r="3" spans="1:36" ht="25.5" x14ac:dyDescent="0.25">
      <c r="A3" s="324"/>
      <c r="B3" s="324"/>
      <c r="C3" s="52"/>
      <c r="D3" s="53" t="s">
        <v>277</v>
      </c>
      <c r="E3" s="52"/>
      <c r="F3" s="52"/>
      <c r="G3" s="53" t="s">
        <v>221</v>
      </c>
      <c r="H3" s="52"/>
      <c r="J3" s="52"/>
      <c r="K3" s="53" t="s">
        <v>222</v>
      </c>
      <c r="L3" s="52"/>
      <c r="N3" s="52"/>
      <c r="O3" s="53" t="s">
        <v>223</v>
      </c>
      <c r="P3" s="52"/>
      <c r="R3" s="52"/>
      <c r="S3" s="53" t="s">
        <v>224</v>
      </c>
      <c r="T3" s="52"/>
      <c r="V3" s="52"/>
      <c r="W3" s="53" t="s">
        <v>225</v>
      </c>
      <c r="X3" s="52"/>
      <c r="Z3" s="52"/>
      <c r="AA3" s="53" t="s">
        <v>271</v>
      </c>
      <c r="AB3" s="52"/>
      <c r="AD3" s="52"/>
      <c r="AE3" s="53" t="s">
        <v>279</v>
      </c>
      <c r="AF3" s="52"/>
      <c r="AH3" s="52"/>
      <c r="AI3" s="53" t="s">
        <v>285</v>
      </c>
      <c r="AJ3" s="52"/>
    </row>
    <row r="4" spans="1:36" x14ac:dyDescent="0.25">
      <c r="C4" s="54"/>
      <c r="E4" s="54"/>
      <c r="F4" s="54"/>
      <c r="G4" s="55"/>
      <c r="H4" s="54"/>
      <c r="J4" s="54"/>
      <c r="K4" s="55"/>
      <c r="L4" s="54"/>
      <c r="N4" s="54"/>
      <c r="O4" s="55"/>
      <c r="P4" s="54"/>
      <c r="R4" s="54"/>
      <c r="S4" s="55"/>
      <c r="T4" s="54"/>
      <c r="V4" s="54"/>
      <c r="W4" s="55"/>
      <c r="X4" s="54"/>
      <c r="Z4" s="54"/>
      <c r="AA4" s="55"/>
      <c r="AB4" s="54"/>
      <c r="AD4" s="54"/>
      <c r="AE4" s="55"/>
      <c r="AF4" s="54"/>
      <c r="AH4" s="54"/>
      <c r="AI4" s="55"/>
      <c r="AJ4" s="54"/>
    </row>
    <row r="5" spans="1:36" x14ac:dyDescent="0.25">
      <c r="A5" s="56"/>
    </row>
    <row r="6" spans="1:36" x14ac:dyDescent="0.25">
      <c r="A6" s="325" t="s">
        <v>93</v>
      </c>
      <c r="B6" s="326"/>
      <c r="D6" s="104">
        <v>79989700</v>
      </c>
      <c r="G6" s="57">
        <f>+G25+G37</f>
        <v>316255390</v>
      </c>
      <c r="H6" s="55"/>
      <c r="K6" s="57">
        <f>+K25+K37</f>
        <v>1242151993</v>
      </c>
      <c r="L6" s="55"/>
      <c r="O6" s="57">
        <f>+O25+O37</f>
        <v>304616106</v>
      </c>
      <c r="P6" s="55"/>
      <c r="S6" s="57">
        <f>+S25+S37</f>
        <v>1578947692</v>
      </c>
      <c r="T6" s="55"/>
      <c r="W6" s="57">
        <f>+W25+W37</f>
        <v>0</v>
      </c>
      <c r="X6" s="55"/>
      <c r="AA6" s="57">
        <f>+AA25+AA37</f>
        <v>588814329</v>
      </c>
      <c r="AB6" s="55"/>
      <c r="AE6" s="57">
        <f>+AE25+AE37</f>
        <v>0</v>
      </c>
      <c r="AF6" s="55"/>
      <c r="AI6" s="57">
        <f>+AI25+AI37</f>
        <v>971523751</v>
      </c>
      <c r="AJ6" s="55"/>
    </row>
    <row r="7" spans="1:36" x14ac:dyDescent="0.25">
      <c r="A7" s="56"/>
      <c r="B7" s="56"/>
      <c r="D7" s="101"/>
      <c r="G7" s="101"/>
      <c r="H7" s="55"/>
      <c r="K7" s="101"/>
      <c r="L7" s="55"/>
      <c r="O7" s="101"/>
      <c r="P7" s="55"/>
      <c r="S7" s="101"/>
      <c r="T7" s="55"/>
      <c r="W7" s="101"/>
      <c r="X7" s="55"/>
      <c r="AA7" s="101"/>
      <c r="AB7" s="55"/>
      <c r="AE7" s="101"/>
      <c r="AF7" s="55"/>
      <c r="AI7" s="101"/>
      <c r="AJ7" s="55"/>
    </row>
    <row r="8" spans="1:36" x14ac:dyDescent="0.25">
      <c r="A8" s="327" t="s">
        <v>123</v>
      </c>
      <c r="B8" s="327"/>
      <c r="D8" s="328">
        <v>0.4</v>
      </c>
      <c r="F8" s="102">
        <v>1</v>
      </c>
      <c r="G8" s="103">
        <v>1</v>
      </c>
      <c r="H8" s="55"/>
      <c r="J8" s="102">
        <v>1</v>
      </c>
      <c r="K8" s="103">
        <v>1</v>
      </c>
      <c r="L8" s="55"/>
      <c r="N8" s="102">
        <v>1</v>
      </c>
      <c r="O8" s="103">
        <v>1</v>
      </c>
      <c r="P8" s="55"/>
      <c r="R8" s="102">
        <v>1</v>
      </c>
      <c r="S8" s="103">
        <v>1</v>
      </c>
      <c r="T8" s="55"/>
      <c r="V8" s="102">
        <v>1</v>
      </c>
      <c r="W8" s="103">
        <v>1</v>
      </c>
      <c r="X8" s="55"/>
      <c r="Z8" s="102">
        <v>1</v>
      </c>
      <c r="AA8" s="103">
        <v>1</v>
      </c>
      <c r="AB8" s="55"/>
      <c r="AD8" s="102">
        <v>1</v>
      </c>
      <c r="AE8" s="103">
        <v>1</v>
      </c>
      <c r="AF8" s="55"/>
      <c r="AH8" s="102">
        <v>1</v>
      </c>
      <c r="AI8" s="103">
        <v>1</v>
      </c>
      <c r="AJ8" s="55"/>
    </row>
    <row r="9" spans="1:36" x14ac:dyDescent="0.25">
      <c r="A9" s="327"/>
      <c r="B9" s="327"/>
      <c r="D9" s="328"/>
      <c r="F9" s="102"/>
      <c r="G9" s="103"/>
      <c r="H9" s="55"/>
      <c r="J9" s="102"/>
      <c r="K9" s="103"/>
      <c r="L9" s="55"/>
      <c r="N9" s="102"/>
      <c r="O9" s="103"/>
      <c r="P9" s="55"/>
      <c r="R9" s="102"/>
      <c r="S9" s="103"/>
      <c r="T9" s="55"/>
      <c r="V9" s="102"/>
      <c r="W9" s="103"/>
      <c r="X9" s="55"/>
      <c r="Z9" s="102"/>
      <c r="AA9" s="103"/>
      <c r="AB9" s="55"/>
      <c r="AD9" s="102"/>
      <c r="AE9" s="103"/>
      <c r="AF9" s="55"/>
      <c r="AH9" s="102"/>
      <c r="AI9" s="103"/>
      <c r="AJ9" s="55"/>
    </row>
    <row r="10" spans="1:36" x14ac:dyDescent="0.25">
      <c r="A10" s="327" t="s">
        <v>121</v>
      </c>
      <c r="B10" s="327"/>
      <c r="D10" s="329">
        <f>40%*D6</f>
        <v>31995880</v>
      </c>
      <c r="F10" s="102" t="s">
        <v>94</v>
      </c>
      <c r="G10" s="105">
        <f>+SUMIF(F$15:F$38,F10,G$15:G$38)</f>
        <v>316255390</v>
      </c>
      <c r="H10" s="55"/>
      <c r="J10" s="102" t="s">
        <v>94</v>
      </c>
      <c r="K10" s="105">
        <f>+SUMIF(J$15:J$38,J10,K$15:K$38)</f>
        <v>1242151993</v>
      </c>
      <c r="L10" s="55"/>
      <c r="N10" s="102" t="s">
        <v>94</v>
      </c>
      <c r="O10" s="105">
        <f>+SUMIF(N$15:N$38,N10,O$15:O$38)</f>
        <v>304616106</v>
      </c>
      <c r="P10" s="55"/>
      <c r="R10" s="102" t="s">
        <v>94</v>
      </c>
      <c r="S10" s="105">
        <f>+SUMIF(R$15:R$38,R10,S$15:S$38)</f>
        <v>1578947692</v>
      </c>
      <c r="T10" s="55"/>
      <c r="V10" s="102" t="s">
        <v>94</v>
      </c>
      <c r="W10" s="105">
        <f>+SUMIF(V$15:V$38,V10,W$15:W$38)</f>
        <v>0</v>
      </c>
      <c r="X10" s="55"/>
      <c r="Z10" s="102" t="s">
        <v>94</v>
      </c>
      <c r="AA10" s="105">
        <f>+SUMIF(Z$15:Z$38,Z10,AA$15:AA$38)</f>
        <v>588814329</v>
      </c>
      <c r="AB10" s="55"/>
      <c r="AD10" s="102" t="s">
        <v>94</v>
      </c>
      <c r="AE10" s="105">
        <f>+SUMIF(AD$15:AD$38,AD10,AE$15:AE$38)</f>
        <v>0</v>
      </c>
      <c r="AF10" s="55"/>
      <c r="AH10" s="102" t="s">
        <v>94</v>
      </c>
      <c r="AI10" s="105">
        <f>+SUMIF(AH$15:AH$38,AH10,AI$15:AI$38)</f>
        <v>971523751</v>
      </c>
      <c r="AJ10" s="55"/>
    </row>
    <row r="11" spans="1:36" x14ac:dyDescent="0.25">
      <c r="A11" s="327"/>
      <c r="B11" s="327"/>
      <c r="D11" s="329"/>
      <c r="F11" s="102"/>
      <c r="G11" s="105"/>
      <c r="H11" s="55"/>
      <c r="J11" s="102"/>
      <c r="K11" s="105">
        <f>+SUMIF(J$15:J$38,J11,K$15:K$38)</f>
        <v>0</v>
      </c>
      <c r="L11" s="55"/>
      <c r="N11" s="102"/>
      <c r="O11" s="105"/>
      <c r="P11" s="55"/>
      <c r="R11" s="102"/>
      <c r="S11" s="105"/>
      <c r="T11" s="55"/>
      <c r="V11" s="102"/>
      <c r="W11" s="105"/>
      <c r="X11" s="55"/>
      <c r="Z11" s="102"/>
      <c r="AA11" s="105"/>
      <c r="AB11" s="55"/>
      <c r="AD11" s="102"/>
      <c r="AE11" s="105"/>
      <c r="AF11" s="55"/>
      <c r="AH11" s="102"/>
      <c r="AI11" s="105"/>
      <c r="AJ11" s="55"/>
    </row>
    <row r="13" spans="1:36" x14ac:dyDescent="0.25">
      <c r="A13" s="325" t="s">
        <v>95</v>
      </c>
      <c r="B13" s="326" t="s">
        <v>96</v>
      </c>
      <c r="G13" s="58" t="str">
        <f>+IF(G6&gt;=$D6,"CUMPLE","NO CUMPLE")</f>
        <v>CUMPLE</v>
      </c>
      <c r="K13" s="58" t="str">
        <f>+IF(K6&gt;=$D6,"CUMPLE","NO CUMPLE")</f>
        <v>CUMPLE</v>
      </c>
      <c r="O13" s="58" t="str">
        <f>+IF(O6&gt;=$D6,"CUMPLE","NO CUMPLE")</f>
        <v>CUMPLE</v>
      </c>
      <c r="S13" s="58" t="str">
        <f>+IF(S6&gt;=$D6,"CUMPLE","NO CUMPLE")</f>
        <v>CUMPLE</v>
      </c>
      <c r="W13" s="58" t="str">
        <f>+IF(W6&gt;=$D6,"CUMPLE","NO CUMPLE")</f>
        <v>NO CUMPLE</v>
      </c>
      <c r="AA13" s="58" t="str">
        <f>+IF(AA6&gt;=$D6,"CUMPLE","NO CUMPLE")</f>
        <v>CUMPLE</v>
      </c>
      <c r="AE13" s="58" t="str">
        <f>+IF(AE6&gt;=$D6,"CUMPLE","NO CUMPLE")</f>
        <v>NO CUMPLE</v>
      </c>
      <c r="AI13" s="58" t="str">
        <f>+IF(AI6&gt;=$D6,"CUMPLE","NO CUMPLE")</f>
        <v>CUMPLE</v>
      </c>
    </row>
    <row r="14" spans="1:36" x14ac:dyDescent="0.25">
      <c r="A14" s="56"/>
    </row>
    <row r="15" spans="1:36" x14ac:dyDescent="0.25">
      <c r="A15" s="59" t="s">
        <v>97</v>
      </c>
      <c r="B15" s="60"/>
      <c r="F15" s="76"/>
      <c r="G15" s="77" t="s">
        <v>97</v>
      </c>
      <c r="H15" s="78"/>
      <c r="J15" s="76"/>
      <c r="K15" s="77" t="s">
        <v>97</v>
      </c>
      <c r="L15" s="78"/>
      <c r="N15" s="76"/>
      <c r="O15" s="77" t="s">
        <v>97</v>
      </c>
      <c r="P15" s="78"/>
      <c r="R15" s="76"/>
      <c r="S15" s="77" t="s">
        <v>97</v>
      </c>
      <c r="T15" s="78"/>
      <c r="V15" s="76"/>
      <c r="W15" s="77" t="s">
        <v>97</v>
      </c>
      <c r="X15" s="78"/>
      <c r="Z15" s="76"/>
      <c r="AA15" s="77" t="s">
        <v>97</v>
      </c>
      <c r="AB15" s="78"/>
      <c r="AD15" s="76"/>
      <c r="AE15" s="77" t="s">
        <v>97</v>
      </c>
      <c r="AF15" s="78"/>
      <c r="AH15" s="76"/>
      <c r="AI15" s="77" t="s">
        <v>97</v>
      </c>
      <c r="AJ15" s="78"/>
    </row>
    <row r="16" spans="1:36" x14ac:dyDescent="0.25">
      <c r="A16" s="61"/>
      <c r="B16" s="62"/>
      <c r="F16" s="74"/>
      <c r="G16" s="73"/>
      <c r="H16" s="68"/>
      <c r="J16" s="74"/>
      <c r="K16" s="73"/>
      <c r="L16" s="68"/>
      <c r="N16" s="74"/>
      <c r="O16" s="73"/>
      <c r="P16" s="68"/>
      <c r="R16" s="74"/>
      <c r="S16" s="73"/>
      <c r="T16" s="68"/>
      <c r="V16" s="74"/>
      <c r="W16" s="73"/>
      <c r="X16" s="68"/>
      <c r="Z16" s="74"/>
      <c r="AA16" s="73"/>
      <c r="AB16" s="68"/>
      <c r="AD16" s="74"/>
      <c r="AE16" s="73"/>
      <c r="AF16" s="68"/>
      <c r="AH16" s="74"/>
      <c r="AI16" s="73"/>
      <c r="AJ16" s="68"/>
    </row>
    <row r="17" spans="1:36" x14ac:dyDescent="0.25">
      <c r="A17" s="61" t="s">
        <v>98</v>
      </c>
      <c r="B17" s="62"/>
      <c r="F17" s="63" t="s">
        <v>99</v>
      </c>
      <c r="G17" s="64">
        <v>441555572</v>
      </c>
      <c r="H17" s="65" t="s">
        <v>89</v>
      </c>
      <c r="J17" s="63" t="s">
        <v>99</v>
      </c>
      <c r="K17" s="64">
        <v>172378049.69</v>
      </c>
      <c r="L17" s="65" t="s">
        <v>89</v>
      </c>
      <c r="N17" s="63" t="s">
        <v>99</v>
      </c>
      <c r="O17" s="64">
        <v>266063256.97999999</v>
      </c>
      <c r="P17" s="65" t="s">
        <v>89</v>
      </c>
      <c r="R17" s="63" t="s">
        <v>99</v>
      </c>
      <c r="S17" s="64">
        <v>92604538</v>
      </c>
      <c r="T17" s="65" t="s">
        <v>89</v>
      </c>
      <c r="V17" s="63" t="s">
        <v>99</v>
      </c>
      <c r="W17" s="64">
        <v>0</v>
      </c>
      <c r="X17" s="65"/>
      <c r="Z17" s="63" t="s">
        <v>99</v>
      </c>
      <c r="AA17" s="64">
        <v>373396597</v>
      </c>
      <c r="AB17" s="65" t="s">
        <v>89</v>
      </c>
      <c r="AD17" s="63" t="s">
        <v>99</v>
      </c>
      <c r="AE17" s="64">
        <v>654113841.16999996</v>
      </c>
      <c r="AF17" s="65"/>
      <c r="AH17" s="63" t="s">
        <v>99</v>
      </c>
      <c r="AI17" s="64">
        <f>292548958+298104550</f>
        <v>590653508</v>
      </c>
      <c r="AJ17" s="65" t="s">
        <v>89</v>
      </c>
    </row>
    <row r="18" spans="1:36" ht="15" customHeight="1" x14ac:dyDescent="0.25">
      <c r="A18" s="61" t="s">
        <v>100</v>
      </c>
      <c r="B18" s="62"/>
      <c r="F18" s="74"/>
      <c r="G18" s="73">
        <v>2010</v>
      </c>
      <c r="H18" s="323" t="s">
        <v>244</v>
      </c>
      <c r="J18" s="74"/>
      <c r="K18" s="73">
        <v>1996</v>
      </c>
      <c r="L18" s="323" t="s">
        <v>244</v>
      </c>
      <c r="N18" s="74"/>
      <c r="O18" s="73">
        <v>2015</v>
      </c>
      <c r="P18" s="323" t="s">
        <v>244</v>
      </c>
      <c r="R18" s="74"/>
      <c r="S18" s="73">
        <v>2003</v>
      </c>
      <c r="T18" s="323" t="s">
        <v>244</v>
      </c>
      <c r="V18" s="74"/>
      <c r="W18" s="73">
        <v>2000</v>
      </c>
      <c r="X18" s="323"/>
      <c r="Z18" s="74"/>
      <c r="AA18" s="73">
        <v>2012</v>
      </c>
      <c r="AB18" s="323" t="s">
        <v>244</v>
      </c>
      <c r="AD18" s="74"/>
      <c r="AE18" s="73">
        <v>2011</v>
      </c>
      <c r="AF18" s="323" t="s">
        <v>282</v>
      </c>
      <c r="AH18" s="74"/>
      <c r="AI18" s="73">
        <v>2016</v>
      </c>
      <c r="AJ18" s="323" t="s">
        <v>244</v>
      </c>
    </row>
    <row r="19" spans="1:36" x14ac:dyDescent="0.25">
      <c r="A19" s="66" t="s">
        <v>101</v>
      </c>
      <c r="B19" s="62"/>
      <c r="F19" s="273">
        <v>0.5</v>
      </c>
      <c r="G19" s="100">
        <v>0.5</v>
      </c>
      <c r="H19" s="323"/>
      <c r="J19" s="106">
        <v>1</v>
      </c>
      <c r="K19" s="67">
        <v>1</v>
      </c>
      <c r="L19" s="323"/>
      <c r="N19" s="106">
        <v>1</v>
      </c>
      <c r="O19" s="67">
        <v>1</v>
      </c>
      <c r="P19" s="323"/>
      <c r="R19" s="106">
        <v>1</v>
      </c>
      <c r="S19" s="67">
        <v>1</v>
      </c>
      <c r="T19" s="323"/>
      <c r="V19" s="106">
        <v>0</v>
      </c>
      <c r="W19" s="67">
        <v>0</v>
      </c>
      <c r="X19" s="323"/>
      <c r="Z19" s="106">
        <v>1</v>
      </c>
      <c r="AA19" s="67">
        <v>1</v>
      </c>
      <c r="AB19" s="323"/>
      <c r="AD19" s="106">
        <v>0.6</v>
      </c>
      <c r="AE19" s="67">
        <v>0</v>
      </c>
      <c r="AF19" s="323"/>
      <c r="AH19" s="106">
        <v>1</v>
      </c>
      <c r="AI19" s="67">
        <v>1</v>
      </c>
      <c r="AJ19" s="323"/>
    </row>
    <row r="20" spans="1:36" x14ac:dyDescent="0.25">
      <c r="A20" s="66"/>
      <c r="B20" s="62"/>
      <c r="F20" s="271"/>
      <c r="G20" s="272"/>
      <c r="H20" s="323"/>
      <c r="J20" s="74"/>
      <c r="K20" s="67"/>
      <c r="L20" s="323"/>
      <c r="N20" s="74"/>
      <c r="O20" s="67"/>
      <c r="P20" s="323"/>
      <c r="R20" s="74"/>
      <c r="S20" s="67"/>
      <c r="T20" s="323"/>
      <c r="V20" s="74"/>
      <c r="W20" s="67"/>
      <c r="X20" s="323"/>
      <c r="Z20" s="74"/>
      <c r="AA20" s="67"/>
      <c r="AB20" s="323"/>
      <c r="AD20" s="74"/>
      <c r="AE20" s="67" t="s">
        <v>280</v>
      </c>
      <c r="AF20" s="323"/>
      <c r="AH20" s="74"/>
      <c r="AI20" s="67"/>
      <c r="AJ20" s="323"/>
    </row>
    <row r="21" spans="1:36" x14ac:dyDescent="0.25">
      <c r="A21" s="66"/>
      <c r="B21" s="62"/>
      <c r="F21" s="74"/>
      <c r="G21" s="67"/>
      <c r="H21" s="323"/>
      <c r="J21" s="74"/>
      <c r="K21" s="67"/>
      <c r="L21" s="323"/>
      <c r="N21" s="74"/>
      <c r="O21" s="67"/>
      <c r="P21" s="323"/>
      <c r="R21" s="74"/>
      <c r="S21" s="67"/>
      <c r="T21" s="323"/>
      <c r="V21" s="74"/>
      <c r="W21" s="67"/>
      <c r="X21" s="323"/>
      <c r="Z21" s="74"/>
      <c r="AA21" s="67"/>
      <c r="AB21" s="323"/>
      <c r="AD21" s="74"/>
      <c r="AE21" s="67"/>
      <c r="AF21" s="323"/>
      <c r="AH21" s="74"/>
      <c r="AI21" s="67"/>
      <c r="AJ21" s="323"/>
    </row>
    <row r="22" spans="1:36" x14ac:dyDescent="0.25">
      <c r="A22" s="66"/>
      <c r="B22" s="62"/>
      <c r="F22" s="74"/>
      <c r="G22" s="67"/>
      <c r="H22" s="323"/>
      <c r="J22" s="74"/>
      <c r="K22" s="67"/>
      <c r="L22" s="323"/>
      <c r="N22" s="74"/>
      <c r="O22" s="67"/>
      <c r="P22" s="323"/>
      <c r="R22" s="74"/>
      <c r="S22" s="67"/>
      <c r="T22" s="323"/>
      <c r="V22" s="74"/>
      <c r="W22" s="67"/>
      <c r="X22" s="323"/>
      <c r="Z22" s="74"/>
      <c r="AA22" s="67"/>
      <c r="AB22" s="323"/>
      <c r="AD22" s="74"/>
      <c r="AE22" s="67"/>
      <c r="AF22" s="323"/>
      <c r="AH22" s="74"/>
      <c r="AI22" s="67"/>
      <c r="AJ22" s="323"/>
    </row>
    <row r="23" spans="1:36" x14ac:dyDescent="0.25">
      <c r="A23" s="66"/>
      <c r="B23" s="62"/>
      <c r="F23" s="74"/>
      <c r="G23" s="67"/>
      <c r="H23" s="323"/>
      <c r="J23" s="74"/>
      <c r="K23" s="67"/>
      <c r="L23" s="323"/>
      <c r="N23" s="74"/>
      <c r="O23" s="67"/>
      <c r="P23" s="323"/>
      <c r="R23" s="74"/>
      <c r="S23" s="67"/>
      <c r="T23" s="323"/>
      <c r="V23" s="74"/>
      <c r="W23" s="67"/>
      <c r="X23" s="323"/>
      <c r="Z23" s="74"/>
      <c r="AA23" s="67"/>
      <c r="AB23" s="323"/>
      <c r="AD23" s="74"/>
      <c r="AE23" s="67"/>
      <c r="AF23" s="323"/>
      <c r="AH23" s="74"/>
      <c r="AI23" s="67"/>
      <c r="AJ23" s="323"/>
    </row>
    <row r="24" spans="1:36" x14ac:dyDescent="0.25">
      <c r="A24" s="61"/>
      <c r="B24" s="62"/>
      <c r="F24" s="74"/>
      <c r="G24" s="67"/>
      <c r="H24" s="323"/>
      <c r="J24" s="74"/>
      <c r="K24" s="67"/>
      <c r="L24" s="323"/>
      <c r="N24" s="74"/>
      <c r="O24" s="67"/>
      <c r="P24" s="323"/>
      <c r="R24" s="74"/>
      <c r="S24" s="67"/>
      <c r="T24" s="323"/>
      <c r="V24" s="74"/>
      <c r="W24" s="67"/>
      <c r="X24" s="323"/>
      <c r="Z24" s="74"/>
      <c r="AA24" s="67"/>
      <c r="AB24" s="323"/>
      <c r="AD24" s="74"/>
      <c r="AE24" s="67"/>
      <c r="AF24" s="323"/>
      <c r="AH24" s="74"/>
      <c r="AI24" s="67"/>
      <c r="AJ24" s="323"/>
    </row>
    <row r="25" spans="1:36" x14ac:dyDescent="0.25">
      <c r="A25" s="69" t="s">
        <v>103</v>
      </c>
      <c r="B25" s="70"/>
      <c r="F25" s="71" t="s">
        <v>94</v>
      </c>
      <c r="G25" s="72">
        <f>+ROUND(G17*G19*$B$72/(LOOKUP(G18,$A$41:$A$72,$B$41:$B$72)),0)</f>
        <v>316255390</v>
      </c>
      <c r="H25" s="75">
        <f>+ROUND(G25/$B$72,2)</f>
        <v>428.69</v>
      </c>
      <c r="J25" s="71" t="s">
        <v>94</v>
      </c>
      <c r="K25" s="72">
        <f>+ROUND(K17*K19*$B$72/(LOOKUP(K18,$A$41:$A$72,$B$41:$B$72)),0)</f>
        <v>894749113</v>
      </c>
      <c r="L25" s="75">
        <f>+ROUND(K25/$B$72,2)</f>
        <v>1212.8599999999999</v>
      </c>
      <c r="N25" s="71" t="s">
        <v>94</v>
      </c>
      <c r="O25" s="72">
        <f>+ROUND(O17*O19*$B$72/(LOOKUP(O18,$A$41:$A$72,$B$41:$B$72)),0)</f>
        <v>304616106</v>
      </c>
      <c r="P25" s="75">
        <f>+ROUND(O25/$B$72,2)</f>
        <v>412.92</v>
      </c>
      <c r="R25" s="71" t="s">
        <v>94</v>
      </c>
      <c r="S25" s="72">
        <f>+ROUND(S17*S19*$B$72/(LOOKUP(S18,$A$41:$A$72,$B$41:$B$72)),0)</f>
        <v>205770910</v>
      </c>
      <c r="T25" s="75">
        <f>+ROUND(S25/$B$72,2)</f>
        <v>278.93</v>
      </c>
      <c r="V25" s="71" t="s">
        <v>94</v>
      </c>
      <c r="W25" s="72">
        <f>+ROUND(W17*W19*$B$72/(LOOKUP(W18,$A$41:$A$72,$B$41:$B$72)),0)</f>
        <v>0</v>
      </c>
      <c r="X25" s="75">
        <f>+ROUND(W25/$B$72,2)</f>
        <v>0</v>
      </c>
      <c r="Z25" s="71" t="s">
        <v>94</v>
      </c>
      <c r="AA25" s="72">
        <f>+ROUND(AA17*AA19*$B$72/(LOOKUP(AA18,$A$41:$A$72,$B$41:$B$72)),0)</f>
        <v>486079085</v>
      </c>
      <c r="AB25" s="75">
        <f>+ROUND(AA25/$B$72,2)</f>
        <v>658.9</v>
      </c>
      <c r="AD25" s="71" t="s">
        <v>94</v>
      </c>
      <c r="AE25" s="72">
        <f>+ROUND(AE17*AE19*$B$72/(LOOKUP(AE18,$A$41:$A$72,$B$41:$B$72)),0)</f>
        <v>0</v>
      </c>
      <c r="AF25" s="75">
        <f>+ROUND(AE25/$B$72,2)</f>
        <v>0</v>
      </c>
      <c r="AH25" s="71" t="s">
        <v>94</v>
      </c>
      <c r="AI25" s="72">
        <f>+ROUND(AI17*AI19*$B$72/(LOOKUP(AI18,$A$41:$A$72,$B$41:$B$72)),0)</f>
        <v>632000299</v>
      </c>
      <c r="AJ25" s="75">
        <f>+ROUND(AI25/$B$72,2)</f>
        <v>856.7</v>
      </c>
    </row>
    <row r="27" spans="1:36" x14ac:dyDescent="0.25">
      <c r="A27" s="59" t="s">
        <v>102</v>
      </c>
      <c r="B27" s="60"/>
      <c r="F27" s="76"/>
      <c r="G27" s="77" t="s">
        <v>102</v>
      </c>
      <c r="H27" s="78"/>
      <c r="J27" s="76"/>
      <c r="K27" s="77" t="s">
        <v>102</v>
      </c>
      <c r="L27" s="78"/>
      <c r="N27" s="76"/>
      <c r="O27" s="77" t="s">
        <v>102</v>
      </c>
      <c r="P27" s="78"/>
      <c r="R27" s="76"/>
      <c r="S27" s="77" t="s">
        <v>102</v>
      </c>
      <c r="T27" s="78"/>
      <c r="V27" s="76"/>
      <c r="W27" s="77" t="s">
        <v>102</v>
      </c>
      <c r="X27" s="78"/>
      <c r="Z27" s="76"/>
      <c r="AA27" s="77" t="s">
        <v>102</v>
      </c>
      <c r="AB27" s="78"/>
      <c r="AD27" s="76"/>
      <c r="AE27" s="77" t="s">
        <v>102</v>
      </c>
      <c r="AF27" s="78"/>
      <c r="AH27" s="76"/>
      <c r="AI27" s="77" t="s">
        <v>102</v>
      </c>
      <c r="AJ27" s="78"/>
    </row>
    <row r="28" spans="1:36" x14ac:dyDescent="0.25">
      <c r="A28" s="61"/>
      <c r="B28" s="62"/>
      <c r="F28" s="74"/>
      <c r="G28" s="73"/>
      <c r="H28" s="68"/>
      <c r="J28" s="74"/>
      <c r="K28" s="73"/>
      <c r="L28" s="68"/>
      <c r="N28" s="74"/>
      <c r="O28" s="73"/>
      <c r="P28" s="68"/>
      <c r="R28" s="74"/>
      <c r="S28" s="73"/>
      <c r="T28" s="68"/>
      <c r="V28" s="74"/>
      <c r="W28" s="73"/>
      <c r="X28" s="68"/>
      <c r="Z28" s="74"/>
      <c r="AA28" s="73"/>
      <c r="AB28" s="68"/>
      <c r="AD28" s="74"/>
      <c r="AE28" s="73"/>
      <c r="AF28" s="68"/>
      <c r="AH28" s="74"/>
      <c r="AI28" s="73"/>
      <c r="AJ28" s="68"/>
    </row>
    <row r="29" spans="1:36" x14ac:dyDescent="0.25">
      <c r="A29" s="61" t="s">
        <v>98</v>
      </c>
      <c r="B29" s="62"/>
      <c r="F29" s="63" t="s">
        <v>99</v>
      </c>
      <c r="G29" s="64">
        <v>0</v>
      </c>
      <c r="H29" s="65"/>
      <c r="J29" s="63" t="s">
        <v>99</v>
      </c>
      <c r="K29" s="64">
        <v>80999939.459999993</v>
      </c>
      <c r="L29" s="65" t="s">
        <v>89</v>
      </c>
      <c r="N29" s="63" t="s">
        <v>99</v>
      </c>
      <c r="O29" s="64">
        <v>0</v>
      </c>
      <c r="P29" s="65"/>
      <c r="R29" s="63" t="s">
        <v>99</v>
      </c>
      <c r="S29" s="64">
        <v>484146740.66000003</v>
      </c>
      <c r="T29" s="65" t="s">
        <v>89</v>
      </c>
      <c r="V29" s="63" t="s">
        <v>99</v>
      </c>
      <c r="W29" s="64">
        <v>0</v>
      </c>
      <c r="X29" s="65"/>
      <c r="Z29" s="63" t="s">
        <v>99</v>
      </c>
      <c r="AA29" s="64">
        <v>49855456</v>
      </c>
      <c r="AB29" s="65" t="s">
        <v>89</v>
      </c>
      <c r="AD29" s="63" t="s">
        <v>99</v>
      </c>
      <c r="AE29" s="64">
        <v>96247910.870000005</v>
      </c>
      <c r="AF29" s="65"/>
      <c r="AH29" s="63" t="s">
        <v>99</v>
      </c>
      <c r="AI29" s="64">
        <v>271308747</v>
      </c>
      <c r="AJ29" s="65" t="s">
        <v>89</v>
      </c>
    </row>
    <row r="30" spans="1:36" ht="15" customHeight="1" x14ac:dyDescent="0.25">
      <c r="A30" s="61" t="s">
        <v>100</v>
      </c>
      <c r="B30" s="62"/>
      <c r="F30" s="74"/>
      <c r="G30" s="73">
        <v>2000</v>
      </c>
      <c r="H30" s="323"/>
      <c r="J30" s="74"/>
      <c r="K30" s="73">
        <v>1997</v>
      </c>
      <c r="L30" s="323" t="s">
        <v>244</v>
      </c>
      <c r="N30" s="74"/>
      <c r="O30" s="73">
        <v>2000</v>
      </c>
      <c r="P30" s="323"/>
      <c r="R30" s="74"/>
      <c r="S30" s="73">
        <v>2000</v>
      </c>
      <c r="T30" s="323" t="s">
        <v>244</v>
      </c>
      <c r="V30" s="74"/>
      <c r="W30" s="73">
        <v>2000</v>
      </c>
      <c r="X30" s="323"/>
      <c r="Z30" s="74"/>
      <c r="AA30" s="73">
        <v>2004</v>
      </c>
      <c r="AB30" s="323" t="s">
        <v>244</v>
      </c>
      <c r="AD30" s="74"/>
      <c r="AE30" s="73">
        <v>2007</v>
      </c>
      <c r="AF30" s="323" t="s">
        <v>282</v>
      </c>
      <c r="AH30" s="74"/>
      <c r="AI30" s="73">
        <v>2013</v>
      </c>
      <c r="AJ30" s="323" t="s">
        <v>244</v>
      </c>
    </row>
    <row r="31" spans="1:36" x14ac:dyDescent="0.25">
      <c r="A31" s="66" t="s">
        <v>101</v>
      </c>
      <c r="B31" s="62"/>
      <c r="F31" s="106">
        <v>0</v>
      </c>
      <c r="G31" s="67">
        <v>0</v>
      </c>
      <c r="H31" s="323"/>
      <c r="J31" s="106">
        <v>1</v>
      </c>
      <c r="K31" s="67">
        <v>1</v>
      </c>
      <c r="L31" s="323"/>
      <c r="N31" s="106">
        <v>0</v>
      </c>
      <c r="O31" s="67">
        <v>0</v>
      </c>
      <c r="P31" s="323"/>
      <c r="R31" s="106">
        <v>1</v>
      </c>
      <c r="S31" s="67">
        <v>1</v>
      </c>
      <c r="T31" s="323"/>
      <c r="V31" s="106">
        <v>0</v>
      </c>
      <c r="W31" s="67">
        <v>0</v>
      </c>
      <c r="X31" s="323"/>
      <c r="Z31" s="106">
        <v>1</v>
      </c>
      <c r="AA31" s="67">
        <v>1</v>
      </c>
      <c r="AB31" s="323"/>
      <c r="AD31" s="106">
        <v>1</v>
      </c>
      <c r="AE31" s="67">
        <v>0</v>
      </c>
      <c r="AF31" s="323"/>
      <c r="AH31" s="106">
        <v>1</v>
      </c>
      <c r="AI31" s="67">
        <v>1</v>
      </c>
      <c r="AJ31" s="323"/>
    </row>
    <row r="32" spans="1:36" x14ac:dyDescent="0.25">
      <c r="A32" s="66"/>
      <c r="B32" s="62"/>
      <c r="F32" s="74"/>
      <c r="G32" s="67"/>
      <c r="H32" s="323"/>
      <c r="J32" s="74"/>
      <c r="K32" s="67"/>
      <c r="L32" s="323"/>
      <c r="N32" s="74"/>
      <c r="O32" s="67"/>
      <c r="P32" s="323"/>
      <c r="R32" s="74"/>
      <c r="S32" s="67"/>
      <c r="T32" s="323"/>
      <c r="V32" s="74"/>
      <c r="W32" s="67"/>
      <c r="X32" s="323"/>
      <c r="Z32" s="74"/>
      <c r="AA32" s="67"/>
      <c r="AB32" s="323"/>
      <c r="AD32" s="74"/>
      <c r="AE32" s="67" t="s">
        <v>281</v>
      </c>
      <c r="AF32" s="323"/>
      <c r="AH32" s="74"/>
      <c r="AI32" s="67"/>
      <c r="AJ32" s="323"/>
    </row>
    <row r="33" spans="1:36" x14ac:dyDescent="0.25">
      <c r="A33" s="66"/>
      <c r="B33" s="62"/>
      <c r="F33" s="74"/>
      <c r="G33" s="67"/>
      <c r="H33" s="323"/>
      <c r="J33" s="74"/>
      <c r="K33" s="67"/>
      <c r="L33" s="323"/>
      <c r="N33" s="74"/>
      <c r="O33" s="67"/>
      <c r="P33" s="323"/>
      <c r="R33" s="74"/>
      <c r="S33" s="67"/>
      <c r="T33" s="323"/>
      <c r="V33" s="74"/>
      <c r="W33" s="67"/>
      <c r="X33" s="323"/>
      <c r="Z33" s="74"/>
      <c r="AA33" s="67"/>
      <c r="AB33" s="323"/>
      <c r="AD33" s="74"/>
      <c r="AE33" s="67"/>
      <c r="AF33" s="323"/>
      <c r="AH33" s="74"/>
      <c r="AI33" s="67"/>
      <c r="AJ33" s="323"/>
    </row>
    <row r="34" spans="1:36" x14ac:dyDescent="0.25">
      <c r="A34" s="66"/>
      <c r="B34" s="62"/>
      <c r="F34" s="74"/>
      <c r="G34" s="67"/>
      <c r="H34" s="323"/>
      <c r="J34" s="74"/>
      <c r="K34" s="67"/>
      <c r="L34" s="323"/>
      <c r="N34" s="74"/>
      <c r="O34" s="67"/>
      <c r="P34" s="323"/>
      <c r="R34" s="74"/>
      <c r="S34" s="67"/>
      <c r="T34" s="323"/>
      <c r="V34" s="74"/>
      <c r="W34" s="67"/>
      <c r="X34" s="323"/>
      <c r="Z34" s="74"/>
      <c r="AA34" s="67"/>
      <c r="AB34" s="323"/>
      <c r="AD34" s="74"/>
      <c r="AE34" s="67"/>
      <c r="AF34" s="323"/>
      <c r="AH34" s="74"/>
      <c r="AI34" s="67"/>
      <c r="AJ34" s="323"/>
    </row>
    <row r="35" spans="1:36" x14ac:dyDescent="0.25">
      <c r="A35" s="66"/>
      <c r="B35" s="62"/>
      <c r="F35" s="74"/>
      <c r="G35" s="67"/>
      <c r="H35" s="323"/>
      <c r="J35" s="74"/>
      <c r="K35" s="67"/>
      <c r="L35" s="323"/>
      <c r="N35" s="74"/>
      <c r="O35" s="67"/>
      <c r="P35" s="323"/>
      <c r="R35" s="74"/>
      <c r="S35" s="67"/>
      <c r="T35" s="323"/>
      <c r="V35" s="74"/>
      <c r="W35" s="67"/>
      <c r="X35" s="323"/>
      <c r="Z35" s="74"/>
      <c r="AA35" s="67"/>
      <c r="AB35" s="323"/>
      <c r="AD35" s="74"/>
      <c r="AE35" s="67"/>
      <c r="AF35" s="323"/>
      <c r="AH35" s="74"/>
      <c r="AI35" s="67"/>
      <c r="AJ35" s="323"/>
    </row>
    <row r="36" spans="1:36" x14ac:dyDescent="0.25">
      <c r="A36" s="61"/>
      <c r="B36" s="62"/>
      <c r="F36" s="74"/>
      <c r="G36" s="67"/>
      <c r="H36" s="323"/>
      <c r="J36" s="74"/>
      <c r="K36" s="67"/>
      <c r="L36" s="323"/>
      <c r="N36" s="74"/>
      <c r="O36" s="67"/>
      <c r="P36" s="323"/>
      <c r="R36" s="74"/>
      <c r="S36" s="67"/>
      <c r="T36" s="323"/>
      <c r="V36" s="74"/>
      <c r="W36" s="67"/>
      <c r="X36" s="323"/>
      <c r="Z36" s="74"/>
      <c r="AA36" s="67"/>
      <c r="AB36" s="323"/>
      <c r="AD36" s="74"/>
      <c r="AE36" s="67"/>
      <c r="AF36" s="323"/>
      <c r="AH36" s="74"/>
      <c r="AI36" s="67"/>
      <c r="AJ36" s="323"/>
    </row>
    <row r="37" spans="1:36" x14ac:dyDescent="0.25">
      <c r="A37" s="69" t="s">
        <v>103</v>
      </c>
      <c r="B37" s="70"/>
      <c r="F37" s="71" t="s">
        <v>94</v>
      </c>
      <c r="G37" s="72">
        <f>+ROUND(G29*G31*$B$72/(LOOKUP(G30,$A$41:$A$72,$B$41:$B$72)),0)</f>
        <v>0</v>
      </c>
      <c r="H37" s="75">
        <f>+ROUND(G37/$B$72,2)</f>
        <v>0</v>
      </c>
      <c r="J37" s="71" t="s">
        <v>94</v>
      </c>
      <c r="K37" s="72">
        <f>+ROUND(K29*K31*$B$72/(LOOKUP(K30,$A$41:$A$72,$B$41:$B$72)),0)</f>
        <v>347402880</v>
      </c>
      <c r="L37" s="75">
        <f>+ROUND(K37/$B$72,2)</f>
        <v>470.92</v>
      </c>
      <c r="N37" s="71" t="s">
        <v>145</v>
      </c>
      <c r="O37" s="72">
        <f>+ROUND(O29*O31*$B$72/(LOOKUP(O30,$A$41:$A$72,$B$41:$B$72)),0)</f>
        <v>0</v>
      </c>
      <c r="P37" s="75">
        <f>+ROUND(O37/$B$72,2)</f>
        <v>0</v>
      </c>
      <c r="R37" s="71" t="s">
        <v>94</v>
      </c>
      <c r="S37" s="72">
        <f>+ROUND(S29*S31*$B$72/(LOOKUP(S30,$A$41:$A$72,$B$41:$B$72)),0)</f>
        <v>1373176782</v>
      </c>
      <c r="T37" s="75">
        <f>+ROUND(S37/$B$72,2)</f>
        <v>1861.39</v>
      </c>
      <c r="V37" s="71" t="s">
        <v>94</v>
      </c>
      <c r="W37" s="72">
        <f>+ROUND(W29*W31*$B$72/(LOOKUP(W30,$A$41:$A$72,$B$41:$B$72)),0)</f>
        <v>0</v>
      </c>
      <c r="X37" s="75">
        <f>+ROUND(W37/$B$72,2)</f>
        <v>0</v>
      </c>
      <c r="Z37" s="71" t="s">
        <v>94</v>
      </c>
      <c r="AA37" s="72">
        <f>+ROUND(AA29*AA31*$B$72/(LOOKUP(AA30,$A$41:$A$72,$B$41:$B$72)),0)</f>
        <v>102735244</v>
      </c>
      <c r="AB37" s="75">
        <f>+ROUND(AA37/$B$72,2)</f>
        <v>139.26</v>
      </c>
      <c r="AD37" s="71" t="s">
        <v>94</v>
      </c>
      <c r="AE37" s="72">
        <f>+ROUND(AE29*AE31*$B$72/(LOOKUP(AE30,$A$41:$A$72,$B$41:$B$72)),0)</f>
        <v>0</v>
      </c>
      <c r="AF37" s="75">
        <f>+ROUND(AE37/$B$72,2)</f>
        <v>0</v>
      </c>
      <c r="AH37" s="71" t="s">
        <v>94</v>
      </c>
      <c r="AI37" s="72">
        <f>+ROUND(AI29*AI31*$B$72/(LOOKUP(AI30,$A$41:$A$72,$B$41:$B$72)),0)</f>
        <v>339523452</v>
      </c>
      <c r="AJ37" s="75">
        <f>+ROUND(AI37/$B$72,2)</f>
        <v>460.24</v>
      </c>
    </row>
    <row r="41" spans="1:36" ht="15.75" x14ac:dyDescent="0.25">
      <c r="A41" s="79">
        <v>1986</v>
      </c>
      <c r="B41" s="80">
        <v>16811</v>
      </c>
    </row>
    <row r="42" spans="1:36" ht="15.75" x14ac:dyDescent="0.25">
      <c r="A42" s="79">
        <v>1987</v>
      </c>
      <c r="B42" s="80">
        <v>20510</v>
      </c>
    </row>
    <row r="43" spans="1:36" ht="15.75" x14ac:dyDescent="0.25">
      <c r="A43" s="79">
        <v>1988</v>
      </c>
      <c r="B43" s="80">
        <v>25637</v>
      </c>
    </row>
    <row r="44" spans="1:36" ht="15.75" x14ac:dyDescent="0.25">
      <c r="A44" s="79">
        <v>1989</v>
      </c>
      <c r="B44" s="80">
        <v>32560</v>
      </c>
    </row>
    <row r="45" spans="1:36" ht="15.75" x14ac:dyDescent="0.25">
      <c r="A45" s="79">
        <v>1990</v>
      </c>
      <c r="B45" s="80">
        <v>41025</v>
      </c>
    </row>
    <row r="46" spans="1:36" ht="15.75" x14ac:dyDescent="0.25">
      <c r="A46" s="79">
        <v>1991</v>
      </c>
      <c r="B46" s="80">
        <v>51716</v>
      </c>
    </row>
    <row r="47" spans="1:36" ht="15.75" x14ac:dyDescent="0.25">
      <c r="A47" s="79">
        <v>1992</v>
      </c>
      <c r="B47" s="80">
        <v>65190</v>
      </c>
    </row>
    <row r="48" spans="1:36" ht="15.75" x14ac:dyDescent="0.25">
      <c r="A48" s="79">
        <v>1993</v>
      </c>
      <c r="B48" s="80">
        <v>81510</v>
      </c>
    </row>
    <row r="49" spans="1:2" ht="15.75" x14ac:dyDescent="0.25">
      <c r="A49" s="79">
        <v>1994</v>
      </c>
      <c r="B49" s="80">
        <v>98700</v>
      </c>
    </row>
    <row r="50" spans="1:2" ht="15.75" x14ac:dyDescent="0.25">
      <c r="A50" s="79">
        <v>1995</v>
      </c>
      <c r="B50" s="80">
        <v>118934</v>
      </c>
    </row>
    <row r="51" spans="1:2" ht="15.75" x14ac:dyDescent="0.25">
      <c r="A51" s="79">
        <v>1996</v>
      </c>
      <c r="B51" s="80">
        <v>142125</v>
      </c>
    </row>
    <row r="52" spans="1:2" ht="15.75" x14ac:dyDescent="0.25">
      <c r="A52" s="79">
        <v>1997</v>
      </c>
      <c r="B52" s="81">
        <v>172005</v>
      </c>
    </row>
    <row r="53" spans="1:2" ht="15.75" x14ac:dyDescent="0.25">
      <c r="A53" s="79">
        <v>1998</v>
      </c>
      <c r="B53" s="81">
        <v>203826</v>
      </c>
    </row>
    <row r="54" spans="1:2" ht="15.75" x14ac:dyDescent="0.25">
      <c r="A54" s="79">
        <v>1999</v>
      </c>
      <c r="B54" s="80">
        <v>236460</v>
      </c>
    </row>
    <row r="55" spans="1:2" ht="15.75" x14ac:dyDescent="0.25">
      <c r="A55" s="79">
        <v>2000</v>
      </c>
      <c r="B55" s="82">
        <v>260100</v>
      </c>
    </row>
    <row r="56" spans="1:2" ht="15.75" x14ac:dyDescent="0.25">
      <c r="A56" s="79">
        <v>2001</v>
      </c>
      <c r="B56" s="82">
        <v>286000</v>
      </c>
    </row>
    <row r="57" spans="1:2" ht="15.75" x14ac:dyDescent="0.25">
      <c r="A57" s="79">
        <v>2002</v>
      </c>
      <c r="B57" s="82">
        <v>309000</v>
      </c>
    </row>
    <row r="58" spans="1:2" ht="15.75" x14ac:dyDescent="0.25">
      <c r="A58" s="79">
        <v>2003</v>
      </c>
      <c r="B58" s="82">
        <v>332000</v>
      </c>
    </row>
    <row r="59" spans="1:2" ht="15.75" x14ac:dyDescent="0.25">
      <c r="A59" s="79">
        <v>2004</v>
      </c>
      <c r="B59" s="82">
        <v>358000</v>
      </c>
    </row>
    <row r="60" spans="1:2" ht="15.75" x14ac:dyDescent="0.25">
      <c r="A60" s="79">
        <v>2005</v>
      </c>
      <c r="B60" s="82">
        <v>381500</v>
      </c>
    </row>
    <row r="61" spans="1:2" ht="15.75" x14ac:dyDescent="0.25">
      <c r="A61" s="79">
        <v>2006</v>
      </c>
      <c r="B61" s="82">
        <v>408000</v>
      </c>
    </row>
    <row r="62" spans="1:2" ht="15.75" x14ac:dyDescent="0.25">
      <c r="A62" s="79">
        <v>2007</v>
      </c>
      <c r="B62" s="82">
        <v>433700</v>
      </c>
    </row>
    <row r="63" spans="1:2" ht="15.75" x14ac:dyDescent="0.25">
      <c r="A63" s="79">
        <v>2008</v>
      </c>
      <c r="B63" s="82">
        <v>461500</v>
      </c>
    </row>
    <row r="64" spans="1:2" ht="15.75" x14ac:dyDescent="0.25">
      <c r="A64" s="79">
        <v>2009</v>
      </c>
      <c r="B64" s="82">
        <v>496900</v>
      </c>
    </row>
    <row r="65" spans="1:2" ht="15.75" x14ac:dyDescent="0.25">
      <c r="A65" s="79">
        <v>2010</v>
      </c>
      <c r="B65" s="82">
        <v>515000</v>
      </c>
    </row>
    <row r="66" spans="1:2" ht="15.75" x14ac:dyDescent="0.25">
      <c r="A66" s="79">
        <v>2011</v>
      </c>
      <c r="B66" s="82">
        <v>535600</v>
      </c>
    </row>
    <row r="67" spans="1:2" ht="15.75" x14ac:dyDescent="0.25">
      <c r="A67" s="79">
        <v>2012</v>
      </c>
      <c r="B67" s="82">
        <v>566700</v>
      </c>
    </row>
    <row r="68" spans="1:2" ht="15.75" x14ac:dyDescent="0.25">
      <c r="A68" s="79">
        <v>2013</v>
      </c>
      <c r="B68" s="82">
        <v>589500</v>
      </c>
    </row>
    <row r="69" spans="1:2" ht="15.75" x14ac:dyDescent="0.25">
      <c r="A69" s="79">
        <v>2014</v>
      </c>
      <c r="B69" s="82">
        <v>616000</v>
      </c>
    </row>
    <row r="70" spans="1:2" ht="15.75" x14ac:dyDescent="0.25">
      <c r="A70" s="79">
        <v>2015</v>
      </c>
      <c r="B70" s="82">
        <v>644350</v>
      </c>
    </row>
    <row r="71" spans="1:2" ht="15.75" x14ac:dyDescent="0.25">
      <c r="A71" s="79">
        <v>2016</v>
      </c>
      <c r="B71" s="82">
        <v>689454</v>
      </c>
    </row>
    <row r="72" spans="1:2" ht="15.75" x14ac:dyDescent="0.25">
      <c r="A72" s="79">
        <v>2017</v>
      </c>
      <c r="B72" s="83">
        <v>737717</v>
      </c>
    </row>
  </sheetData>
  <mergeCells count="23">
    <mergeCell ref="H30:H36"/>
    <mergeCell ref="L30:L36"/>
    <mergeCell ref="A2:B3"/>
    <mergeCell ref="A6:B6"/>
    <mergeCell ref="A13:B13"/>
    <mergeCell ref="L18:L24"/>
    <mergeCell ref="H18:H24"/>
    <mergeCell ref="A8:B9"/>
    <mergeCell ref="D8:D9"/>
    <mergeCell ref="A10:B11"/>
    <mergeCell ref="D10:D11"/>
    <mergeCell ref="T18:T24"/>
    <mergeCell ref="T30:T36"/>
    <mergeCell ref="X18:X24"/>
    <mergeCell ref="X30:X36"/>
    <mergeCell ref="P18:P24"/>
    <mergeCell ref="P30:P36"/>
    <mergeCell ref="AB18:AB24"/>
    <mergeCell ref="AB30:AB36"/>
    <mergeCell ref="AF18:AF24"/>
    <mergeCell ref="AF30:AF36"/>
    <mergeCell ref="AJ18:AJ24"/>
    <mergeCell ref="AJ30:AJ36"/>
  </mergeCells>
  <conditionalFormatting sqref="H6:H7 H10:H11">
    <cfRule type="cellIs" dxfId="126" priority="288" operator="equal">
      <formula>"NO CUMPLE"</formula>
    </cfRule>
  </conditionalFormatting>
  <conditionalFormatting sqref="L6:L7">
    <cfRule type="cellIs" dxfId="125" priority="283" operator="equal">
      <formula>"NO CUMPLE"</formula>
    </cfRule>
  </conditionalFormatting>
  <conditionalFormatting sqref="H8:H9">
    <cfRule type="cellIs" dxfId="124" priority="271" operator="equal">
      <formula>"NO CUMPLE"</formula>
    </cfRule>
  </conditionalFormatting>
  <conditionalFormatting sqref="L10:L11">
    <cfRule type="cellIs" dxfId="123" priority="270" operator="equal">
      <formula>"NO CUMPLE"</formula>
    </cfRule>
  </conditionalFormatting>
  <conditionalFormatting sqref="L8:L9">
    <cfRule type="cellIs" dxfId="122" priority="269" operator="equal">
      <formula>"NO CUMPLE"</formula>
    </cfRule>
  </conditionalFormatting>
  <conditionalFormatting sqref="G13">
    <cfRule type="cellIs" dxfId="121" priority="259" operator="equal">
      <formula>"NO CUMPLE"</formula>
    </cfRule>
    <cfRule type="cellIs" dxfId="120" priority="260" operator="equal">
      <formula>"CUMPLE"</formula>
    </cfRule>
  </conditionalFormatting>
  <conditionalFormatting sqref="K13">
    <cfRule type="cellIs" dxfId="119" priority="248" operator="equal">
      <formula>"NO CUMPLE"</formula>
    </cfRule>
    <cfRule type="cellIs" dxfId="118" priority="249" operator="equal">
      <formula>"CUMPLE"</formula>
    </cfRule>
  </conditionalFormatting>
  <conditionalFormatting sqref="P6:P7">
    <cfRule type="cellIs" dxfId="117" priority="40" operator="equal">
      <formula>"NO CUMPLE"</formula>
    </cfRule>
  </conditionalFormatting>
  <conditionalFormatting sqref="P10:P11">
    <cfRule type="cellIs" dxfId="116" priority="39" operator="equal">
      <formula>"NO CUMPLE"</formula>
    </cfRule>
  </conditionalFormatting>
  <conditionalFormatting sqref="P8:P9">
    <cfRule type="cellIs" dxfId="115" priority="38" operator="equal">
      <formula>"NO CUMPLE"</formula>
    </cfRule>
  </conditionalFormatting>
  <conditionalFormatting sqref="O13">
    <cfRule type="cellIs" dxfId="114" priority="36" operator="equal">
      <formula>"NO CUMPLE"</formula>
    </cfRule>
    <cfRule type="cellIs" dxfId="113" priority="37" operator="equal">
      <formula>"CUMPLE"</formula>
    </cfRule>
  </conditionalFormatting>
  <conditionalFormatting sqref="T6:T7">
    <cfRule type="cellIs" dxfId="112" priority="25" operator="equal">
      <formula>"NO CUMPLE"</formula>
    </cfRule>
  </conditionalFormatting>
  <conditionalFormatting sqref="T10:T11">
    <cfRule type="cellIs" dxfId="111" priority="24" operator="equal">
      <formula>"NO CUMPLE"</formula>
    </cfRule>
  </conditionalFormatting>
  <conditionalFormatting sqref="T8:T9">
    <cfRule type="cellIs" dxfId="110" priority="23" operator="equal">
      <formula>"NO CUMPLE"</formula>
    </cfRule>
  </conditionalFormatting>
  <conditionalFormatting sqref="S13">
    <cfRule type="cellIs" dxfId="109" priority="21" operator="equal">
      <formula>"NO CUMPLE"</formula>
    </cfRule>
    <cfRule type="cellIs" dxfId="108" priority="22" operator="equal">
      <formula>"CUMPLE"</formula>
    </cfRule>
  </conditionalFormatting>
  <conditionalFormatting sqref="X6:X7">
    <cfRule type="cellIs" dxfId="107" priority="20" operator="equal">
      <formula>"NO CUMPLE"</formula>
    </cfRule>
  </conditionalFormatting>
  <conditionalFormatting sqref="X10:X11">
    <cfRule type="cellIs" dxfId="106" priority="19" operator="equal">
      <formula>"NO CUMPLE"</formula>
    </cfRule>
  </conditionalFormatting>
  <conditionalFormatting sqref="X8:X9">
    <cfRule type="cellIs" dxfId="105" priority="18" operator="equal">
      <formula>"NO CUMPLE"</formula>
    </cfRule>
  </conditionalFormatting>
  <conditionalFormatting sqref="W13">
    <cfRule type="cellIs" dxfId="104" priority="16" operator="equal">
      <formula>"NO CUMPLE"</formula>
    </cfRule>
    <cfRule type="cellIs" dxfId="103" priority="17" operator="equal">
      <formula>"CUMPLE"</formula>
    </cfRule>
  </conditionalFormatting>
  <conditionalFormatting sqref="AB6:AB7">
    <cfRule type="cellIs" dxfId="102" priority="15" operator="equal">
      <formula>"NO CUMPLE"</formula>
    </cfRule>
  </conditionalFormatting>
  <conditionalFormatting sqref="AB10:AB11">
    <cfRule type="cellIs" dxfId="101" priority="14" operator="equal">
      <formula>"NO CUMPLE"</formula>
    </cfRule>
  </conditionalFormatting>
  <conditionalFormatting sqref="AB8:AB9">
    <cfRule type="cellIs" dxfId="100" priority="13" operator="equal">
      <formula>"NO CUMPLE"</formula>
    </cfRule>
  </conditionalFormatting>
  <conditionalFormatting sqref="AA13">
    <cfRule type="cellIs" dxfId="99" priority="11" operator="equal">
      <formula>"NO CUMPLE"</formula>
    </cfRule>
    <cfRule type="cellIs" dxfId="98" priority="12" operator="equal">
      <formula>"CUMPLE"</formula>
    </cfRule>
  </conditionalFormatting>
  <conditionalFormatting sqref="AF6:AF7">
    <cfRule type="cellIs" dxfId="97" priority="10" operator="equal">
      <formula>"NO CUMPLE"</formula>
    </cfRule>
  </conditionalFormatting>
  <conditionalFormatting sqref="AF10:AF11">
    <cfRule type="cellIs" dxfId="96" priority="9" operator="equal">
      <formula>"NO CUMPLE"</formula>
    </cfRule>
  </conditionalFormatting>
  <conditionalFormatting sqref="AF8:AF9">
    <cfRule type="cellIs" dxfId="95" priority="8" operator="equal">
      <formula>"NO CUMPLE"</formula>
    </cfRule>
  </conditionalFormatting>
  <conditionalFormatting sqref="AE13">
    <cfRule type="cellIs" dxfId="94" priority="6" operator="equal">
      <formula>"NO CUMPLE"</formula>
    </cfRule>
    <cfRule type="cellIs" dxfId="93" priority="7" operator="equal">
      <formula>"CUMPLE"</formula>
    </cfRule>
  </conditionalFormatting>
  <conditionalFormatting sqref="AJ6:AJ7">
    <cfRule type="cellIs" dxfId="92" priority="5" operator="equal">
      <formula>"NO CUMPLE"</formula>
    </cfRule>
  </conditionalFormatting>
  <conditionalFormatting sqref="AJ10:AJ11">
    <cfRule type="cellIs" dxfId="91" priority="4" operator="equal">
      <formula>"NO CUMPLE"</formula>
    </cfRule>
  </conditionalFormatting>
  <conditionalFormatting sqref="AJ8:AJ9">
    <cfRule type="cellIs" dxfId="90" priority="3" operator="equal">
      <formula>"NO CUMPLE"</formula>
    </cfRule>
  </conditionalFormatting>
  <conditionalFormatting sqref="AI13">
    <cfRule type="cellIs" dxfId="89" priority="1" operator="equal">
      <formula>"NO CUMPLE"</formula>
    </cfRule>
    <cfRule type="cellIs" dxfId="88"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view="pageBreakPreview" topLeftCell="G10" zoomScale="80" zoomScaleNormal="80" zoomScaleSheetLayoutView="80" workbookViewId="0">
      <selection activeCell="S11" sqref="S11"/>
    </sheetView>
  </sheetViews>
  <sheetFormatPr baseColWidth="10" defaultColWidth="11.42578125" defaultRowHeight="12.75" x14ac:dyDescent="0.2"/>
  <cols>
    <col min="1" max="1" width="11.42578125" style="207"/>
    <col min="2" max="2" width="38.7109375" style="207" customWidth="1"/>
    <col min="3" max="3" width="13.7109375" style="207" customWidth="1"/>
    <col min="4" max="4" width="10.7109375" style="207" customWidth="1"/>
    <col min="5" max="5" width="13.7109375" style="207" customWidth="1"/>
    <col min="6" max="6" width="10.7109375" style="207" customWidth="1"/>
    <col min="7" max="7" width="13.7109375" style="207" customWidth="1"/>
    <col min="8" max="8" width="10.7109375" style="207" customWidth="1"/>
    <col min="9" max="9" width="13.7109375" style="207" customWidth="1"/>
    <col min="10" max="10" width="10.7109375" style="207" customWidth="1"/>
    <col min="11" max="11" width="13.7109375" style="207" customWidth="1"/>
    <col min="12" max="12" width="10.7109375" style="207" customWidth="1"/>
    <col min="13" max="13" width="13.7109375" style="207" customWidth="1"/>
    <col min="14" max="14" width="10.7109375" style="207" customWidth="1"/>
    <col min="15" max="15" width="13.7109375" style="207" customWidth="1"/>
    <col min="16" max="16" width="10.7109375" style="207" customWidth="1"/>
    <col min="17" max="17" width="13.7109375" style="207" customWidth="1"/>
    <col min="18" max="18" width="10.7109375" style="207" customWidth="1"/>
    <col min="19" max="19" width="13.7109375" style="207" customWidth="1"/>
    <col min="20" max="21" width="10.7109375" style="207" customWidth="1"/>
    <col min="22" max="16384" width="11.42578125" style="207"/>
  </cols>
  <sheetData>
    <row r="1" spans="1:21" ht="19.5" customHeight="1" x14ac:dyDescent="0.2">
      <c r="A1" s="205" t="s">
        <v>127</v>
      </c>
      <c r="B1" s="206"/>
      <c r="D1" s="206"/>
      <c r="E1" s="208"/>
      <c r="F1" s="208"/>
      <c r="G1" s="208"/>
      <c r="H1" s="208"/>
      <c r="I1" s="208"/>
      <c r="J1" s="208"/>
      <c r="K1" s="208"/>
      <c r="L1" s="208"/>
      <c r="M1" s="208"/>
      <c r="N1" s="208"/>
      <c r="O1" s="208"/>
      <c r="P1" s="208"/>
      <c r="Q1" s="208"/>
      <c r="R1" s="208"/>
      <c r="S1" s="208"/>
      <c r="T1" s="208"/>
      <c r="U1" s="208"/>
    </row>
    <row r="2" spans="1:21" ht="19.5" customHeight="1" x14ac:dyDescent="0.2">
      <c r="A2" s="205" t="s">
        <v>189</v>
      </c>
      <c r="B2" s="206"/>
      <c r="D2" s="206"/>
      <c r="E2" s="208"/>
      <c r="F2" s="208"/>
      <c r="G2" s="208"/>
      <c r="H2" s="208"/>
      <c r="I2" s="208"/>
      <c r="J2" s="208"/>
      <c r="K2" s="208"/>
      <c r="L2" s="208"/>
      <c r="M2" s="208"/>
      <c r="N2" s="208"/>
      <c r="O2" s="208"/>
      <c r="P2" s="208"/>
      <c r="Q2" s="208"/>
      <c r="R2" s="208"/>
      <c r="S2" s="208"/>
      <c r="T2" s="208"/>
      <c r="U2" s="208"/>
    </row>
    <row r="3" spans="1:21" x14ac:dyDescent="0.2">
      <c r="A3" s="209"/>
      <c r="E3" s="209"/>
      <c r="F3" s="209"/>
      <c r="G3" s="209"/>
      <c r="H3" s="209"/>
      <c r="I3" s="209"/>
      <c r="J3" s="209"/>
      <c r="K3" s="209"/>
      <c r="L3" s="209"/>
      <c r="M3" s="209"/>
      <c r="N3" s="209"/>
      <c r="O3" s="209"/>
      <c r="P3" s="209"/>
      <c r="Q3" s="209"/>
      <c r="R3" s="209"/>
      <c r="S3" s="209"/>
      <c r="T3" s="209"/>
      <c r="U3" s="209"/>
    </row>
    <row r="4" spans="1:21" ht="15.75" customHeight="1" x14ac:dyDescent="0.2">
      <c r="A4" s="87" t="s">
        <v>219</v>
      </c>
      <c r="B4" s="210"/>
      <c r="D4" s="210"/>
      <c r="E4" s="87"/>
      <c r="F4" s="87"/>
      <c r="G4" s="87"/>
      <c r="H4" s="87"/>
      <c r="I4" s="87"/>
      <c r="J4" s="87"/>
      <c r="K4" s="87"/>
      <c r="L4" s="87"/>
      <c r="M4" s="87"/>
      <c r="N4" s="87"/>
      <c r="O4" s="87"/>
      <c r="P4" s="87"/>
      <c r="Q4" s="87"/>
      <c r="R4" s="87"/>
      <c r="S4" s="87"/>
      <c r="T4" s="87"/>
      <c r="U4" s="87"/>
    </row>
    <row r="5" spans="1:21" ht="18.75" customHeight="1" x14ac:dyDescent="0.2">
      <c r="A5" s="211" t="s">
        <v>190</v>
      </c>
      <c r="B5" s="212"/>
      <c r="D5" s="212"/>
      <c r="E5" s="211"/>
      <c r="F5" s="211"/>
      <c r="G5" s="211"/>
      <c r="H5" s="211"/>
      <c r="I5" s="211"/>
      <c r="J5" s="211"/>
      <c r="K5" s="211"/>
      <c r="L5" s="211"/>
      <c r="M5" s="211"/>
      <c r="N5" s="211"/>
      <c r="O5" s="211"/>
      <c r="P5" s="211"/>
      <c r="Q5" s="211"/>
      <c r="R5" s="211"/>
      <c r="S5" s="211"/>
      <c r="T5" s="211"/>
      <c r="U5" s="211"/>
    </row>
    <row r="6" spans="1:21" x14ac:dyDescent="0.2">
      <c r="A6" s="209"/>
      <c r="E6" s="209"/>
      <c r="F6" s="209"/>
      <c r="G6" s="209"/>
      <c r="H6" s="209"/>
      <c r="I6" s="209"/>
      <c r="J6" s="209"/>
      <c r="K6" s="209"/>
      <c r="L6" s="209"/>
      <c r="M6" s="209"/>
      <c r="N6" s="209"/>
      <c r="O6" s="209"/>
      <c r="P6" s="209"/>
      <c r="Q6" s="209"/>
      <c r="R6" s="209"/>
      <c r="S6" s="209"/>
      <c r="T6" s="209"/>
      <c r="U6" s="209"/>
    </row>
    <row r="7" spans="1:21" ht="56.25" customHeight="1" x14ac:dyDescent="0.2">
      <c r="A7" s="333" t="s">
        <v>276</v>
      </c>
      <c r="B7" s="333"/>
      <c r="C7" s="333"/>
      <c r="D7" s="333"/>
      <c r="E7" s="213"/>
      <c r="F7" s="213"/>
      <c r="G7" s="213"/>
      <c r="H7" s="213"/>
      <c r="I7" s="213"/>
      <c r="J7" s="213"/>
      <c r="K7" s="213"/>
      <c r="L7" s="213"/>
      <c r="M7" s="245"/>
      <c r="N7" s="245"/>
      <c r="O7" s="213"/>
      <c r="P7" s="213"/>
      <c r="Q7" s="245"/>
      <c r="R7" s="245"/>
      <c r="S7" s="245"/>
      <c r="T7" s="245"/>
      <c r="U7" s="213"/>
    </row>
    <row r="8" spans="1:21" s="217" customFormat="1" x14ac:dyDescent="0.2">
      <c r="A8" s="214"/>
      <c r="B8" s="215"/>
      <c r="C8" s="215"/>
      <c r="D8" s="215"/>
      <c r="E8" s="215"/>
      <c r="F8" s="215"/>
      <c r="G8" s="215"/>
      <c r="H8" s="215"/>
      <c r="I8" s="215"/>
      <c r="J8" s="215"/>
      <c r="K8" s="215"/>
      <c r="L8" s="215"/>
      <c r="M8" s="215"/>
      <c r="N8" s="215"/>
      <c r="O8" s="215"/>
      <c r="P8" s="215"/>
      <c r="Q8" s="215"/>
      <c r="R8" s="215"/>
      <c r="S8" s="215"/>
      <c r="T8" s="215"/>
      <c r="U8" s="216"/>
    </row>
    <row r="9" spans="1:21" x14ac:dyDescent="0.2">
      <c r="A9" s="218"/>
      <c r="B9" s="219"/>
      <c r="C9" s="334"/>
      <c r="D9" s="335"/>
      <c r="E9" s="312">
        <v>1</v>
      </c>
      <c r="F9" s="312"/>
      <c r="G9" s="312">
        <v>2</v>
      </c>
      <c r="H9" s="312"/>
      <c r="I9" s="312">
        <v>3</v>
      </c>
      <c r="J9" s="312"/>
      <c r="K9" s="312">
        <v>4</v>
      </c>
      <c r="L9" s="312"/>
      <c r="M9" s="312">
        <v>5</v>
      </c>
      <c r="N9" s="312"/>
      <c r="O9" s="312">
        <v>6</v>
      </c>
      <c r="P9" s="312"/>
      <c r="Q9" s="312">
        <v>7</v>
      </c>
      <c r="R9" s="312"/>
      <c r="S9" s="312">
        <v>8</v>
      </c>
      <c r="T9" s="312"/>
      <c r="U9" s="220"/>
    </row>
    <row r="10" spans="1:21" ht="62.25" customHeight="1" x14ac:dyDescent="0.2">
      <c r="A10" s="308" t="s">
        <v>191</v>
      </c>
      <c r="B10" s="310" t="s">
        <v>107</v>
      </c>
      <c r="C10" s="331" t="s">
        <v>192</v>
      </c>
      <c r="D10" s="332"/>
      <c r="E10" s="313" t="s">
        <v>221</v>
      </c>
      <c r="F10" s="313"/>
      <c r="G10" s="313" t="s">
        <v>222</v>
      </c>
      <c r="H10" s="313"/>
      <c r="I10" s="313" t="s">
        <v>223</v>
      </c>
      <c r="J10" s="313"/>
      <c r="K10" s="313" t="s">
        <v>224</v>
      </c>
      <c r="L10" s="313"/>
      <c r="M10" s="313" t="s">
        <v>225</v>
      </c>
      <c r="N10" s="313"/>
      <c r="O10" s="313" t="s">
        <v>271</v>
      </c>
      <c r="P10" s="313"/>
      <c r="Q10" s="313" t="s">
        <v>279</v>
      </c>
      <c r="R10" s="313"/>
      <c r="S10" s="313" t="s">
        <v>285</v>
      </c>
      <c r="T10" s="313"/>
      <c r="U10" s="221"/>
    </row>
    <row r="11" spans="1:21" ht="25.5" x14ac:dyDescent="0.2">
      <c r="A11" s="309"/>
      <c r="B11" s="311"/>
      <c r="C11" s="164" t="s">
        <v>193</v>
      </c>
      <c r="D11" s="164" t="s">
        <v>98</v>
      </c>
      <c r="E11" s="164" t="s">
        <v>193</v>
      </c>
      <c r="F11" s="164" t="s">
        <v>98</v>
      </c>
      <c r="G11" s="164" t="s">
        <v>193</v>
      </c>
      <c r="H11" s="164" t="s">
        <v>98</v>
      </c>
      <c r="I11" s="164" t="s">
        <v>193</v>
      </c>
      <c r="J11" s="164" t="s">
        <v>98</v>
      </c>
      <c r="K11" s="164" t="s">
        <v>193</v>
      </c>
      <c r="L11" s="164" t="s">
        <v>98</v>
      </c>
      <c r="M11" s="164" t="s">
        <v>193</v>
      </c>
      <c r="N11" s="164" t="s">
        <v>98</v>
      </c>
      <c r="O11" s="164" t="s">
        <v>193</v>
      </c>
      <c r="P11" s="164" t="s">
        <v>98</v>
      </c>
      <c r="Q11" s="164" t="s">
        <v>193</v>
      </c>
      <c r="R11" s="164" t="s">
        <v>98</v>
      </c>
      <c r="S11" s="164" t="s">
        <v>193</v>
      </c>
      <c r="T11" s="164" t="s">
        <v>98</v>
      </c>
      <c r="U11" s="222"/>
    </row>
    <row r="12" spans="1:21" x14ac:dyDescent="0.2">
      <c r="A12" s="223"/>
      <c r="B12" s="224"/>
      <c r="C12" s="224"/>
      <c r="D12" s="224"/>
      <c r="E12" s="224"/>
      <c r="F12" s="224"/>
      <c r="G12" s="224"/>
      <c r="H12" s="225"/>
      <c r="I12" s="224"/>
      <c r="J12" s="224"/>
      <c r="K12" s="224"/>
      <c r="L12" s="224"/>
      <c r="M12" s="224"/>
      <c r="N12" s="224"/>
      <c r="O12" s="224"/>
      <c r="P12" s="224"/>
      <c r="Q12" s="224"/>
      <c r="R12" s="224"/>
      <c r="S12" s="224"/>
      <c r="T12" s="224"/>
      <c r="U12" s="216"/>
    </row>
    <row r="13" spans="1:21" ht="30" customHeight="1" x14ac:dyDescent="0.2">
      <c r="A13" s="330"/>
      <c r="B13" s="226" t="s">
        <v>194</v>
      </c>
      <c r="C13" s="226"/>
      <c r="D13" s="226"/>
      <c r="E13" s="226"/>
      <c r="F13" s="226"/>
      <c r="G13" s="164"/>
      <c r="H13" s="164"/>
      <c r="I13" s="164"/>
      <c r="J13" s="164"/>
      <c r="K13" s="164"/>
      <c r="L13" s="164"/>
      <c r="M13" s="164"/>
      <c r="N13" s="164"/>
      <c r="O13" s="164"/>
      <c r="P13" s="164"/>
      <c r="Q13" s="164"/>
      <c r="R13" s="164"/>
      <c r="S13" s="164"/>
      <c r="T13" s="164"/>
      <c r="U13" s="222"/>
    </row>
    <row r="14" spans="1:21" ht="47.25" customHeight="1" x14ac:dyDescent="0.2">
      <c r="A14" s="330"/>
      <c r="B14" s="227" t="s">
        <v>195</v>
      </c>
      <c r="C14" s="164" t="s">
        <v>196</v>
      </c>
      <c r="D14" s="164">
        <v>35</v>
      </c>
      <c r="E14" s="164" t="s">
        <v>196</v>
      </c>
      <c r="F14" s="164">
        <v>35</v>
      </c>
      <c r="G14" s="164" t="s">
        <v>196</v>
      </c>
      <c r="H14" s="164">
        <v>35</v>
      </c>
      <c r="I14" s="164" t="s">
        <v>196</v>
      </c>
      <c r="J14" s="164">
        <v>35</v>
      </c>
      <c r="K14" s="164" t="s">
        <v>196</v>
      </c>
      <c r="L14" s="164" t="s">
        <v>166</v>
      </c>
      <c r="M14" s="164"/>
      <c r="N14" s="164"/>
      <c r="O14" s="164" t="s">
        <v>196</v>
      </c>
      <c r="P14" s="164">
        <v>35</v>
      </c>
      <c r="Q14" s="164" t="s">
        <v>196</v>
      </c>
      <c r="R14" s="164">
        <v>35</v>
      </c>
      <c r="S14" s="164" t="s">
        <v>196</v>
      </c>
      <c r="T14" s="164" t="s">
        <v>166</v>
      </c>
      <c r="U14" s="222"/>
    </row>
    <row r="15" spans="1:21" ht="54" customHeight="1" x14ac:dyDescent="0.2">
      <c r="A15" s="330"/>
      <c r="B15" s="227" t="s">
        <v>197</v>
      </c>
      <c r="C15" s="164" t="s">
        <v>196</v>
      </c>
      <c r="D15" s="228">
        <v>35</v>
      </c>
      <c r="E15" s="164" t="s">
        <v>196</v>
      </c>
      <c r="F15" s="228">
        <v>35</v>
      </c>
      <c r="G15" s="164" t="s">
        <v>196</v>
      </c>
      <c r="H15" s="228" t="s">
        <v>166</v>
      </c>
      <c r="I15" s="164" t="s">
        <v>196</v>
      </c>
      <c r="J15" s="228">
        <v>35</v>
      </c>
      <c r="K15" s="164" t="s">
        <v>196</v>
      </c>
      <c r="L15" s="228" t="s">
        <v>166</v>
      </c>
      <c r="M15" s="164"/>
      <c r="N15" s="228"/>
      <c r="O15" s="164" t="s">
        <v>196</v>
      </c>
      <c r="P15" s="228">
        <v>35</v>
      </c>
      <c r="Q15" s="164" t="s">
        <v>196</v>
      </c>
      <c r="R15" s="228" t="s">
        <v>166</v>
      </c>
      <c r="S15" s="164" t="s">
        <v>196</v>
      </c>
      <c r="T15" s="228">
        <v>35</v>
      </c>
      <c r="U15" s="222"/>
    </row>
    <row r="16" spans="1:21" ht="54" customHeight="1" x14ac:dyDescent="0.2">
      <c r="A16" s="163"/>
      <c r="B16" s="227" t="s">
        <v>198</v>
      </c>
      <c r="C16" s="164" t="s">
        <v>199</v>
      </c>
      <c r="D16" s="228">
        <v>30</v>
      </c>
      <c r="E16" s="164" t="s">
        <v>199</v>
      </c>
      <c r="F16" s="228">
        <v>30</v>
      </c>
      <c r="G16" s="164" t="s">
        <v>199</v>
      </c>
      <c r="H16" s="228">
        <v>30</v>
      </c>
      <c r="I16" s="164" t="s">
        <v>199</v>
      </c>
      <c r="J16" s="228">
        <v>30</v>
      </c>
      <c r="K16" s="164" t="s">
        <v>199</v>
      </c>
      <c r="L16" s="228">
        <v>30</v>
      </c>
      <c r="M16" s="164"/>
      <c r="N16" s="228"/>
      <c r="O16" s="164" t="s">
        <v>199</v>
      </c>
      <c r="P16" s="228">
        <v>30</v>
      </c>
      <c r="Q16" s="164" t="s">
        <v>199</v>
      </c>
      <c r="R16" s="228">
        <v>30</v>
      </c>
      <c r="S16" s="164" t="s">
        <v>199</v>
      </c>
      <c r="T16" s="228">
        <v>30</v>
      </c>
      <c r="U16" s="222"/>
    </row>
    <row r="17" spans="1:21" ht="18" customHeight="1" x14ac:dyDescent="0.2">
      <c r="A17" s="218"/>
      <c r="B17" s="229" t="s">
        <v>180</v>
      </c>
      <c r="C17" s="163" t="s">
        <v>200</v>
      </c>
      <c r="D17" s="163">
        <f>SUM(D14:D16)</f>
        <v>100</v>
      </c>
      <c r="E17" s="163"/>
      <c r="F17" s="163">
        <f>SUM(F14:F16)</f>
        <v>100</v>
      </c>
      <c r="G17" s="163"/>
      <c r="H17" s="163">
        <f>SUM(H14:H16)</f>
        <v>65</v>
      </c>
      <c r="I17" s="163"/>
      <c r="J17" s="163">
        <f>SUM(J14:J16)</f>
        <v>100</v>
      </c>
      <c r="K17" s="163"/>
      <c r="L17" s="163">
        <f>SUM(L14:L16)</f>
        <v>30</v>
      </c>
      <c r="M17" s="244"/>
      <c r="N17" s="244">
        <f>SUM(N14:N16)</f>
        <v>0</v>
      </c>
      <c r="O17" s="163"/>
      <c r="P17" s="163">
        <f>SUM(P14:P16)</f>
        <v>100</v>
      </c>
      <c r="Q17" s="244"/>
      <c r="R17" s="244">
        <f>SUM(R14:R16)</f>
        <v>65</v>
      </c>
      <c r="S17" s="244"/>
      <c r="T17" s="244">
        <f>SUM(T14:T16)</f>
        <v>65</v>
      </c>
      <c r="U17" s="230"/>
    </row>
    <row r="19" spans="1:21" ht="15.75" x14ac:dyDescent="0.2">
      <c r="B19" s="87" t="s">
        <v>114</v>
      </c>
    </row>
    <row r="20" spans="1:21" x14ac:dyDescent="0.2">
      <c r="F20" s="95"/>
      <c r="G20" s="95"/>
      <c r="H20" s="94"/>
      <c r="I20" s="94"/>
      <c r="J20" s="94"/>
      <c r="K20" s="94"/>
      <c r="L20" s="94"/>
      <c r="M20" s="94"/>
      <c r="N20" s="94"/>
      <c r="O20" s="94"/>
      <c r="P20" s="94"/>
      <c r="Q20" s="94"/>
      <c r="R20" s="94"/>
      <c r="S20" s="94"/>
      <c r="T20" s="94"/>
    </row>
    <row r="21" spans="1:21" ht="15.75" x14ac:dyDescent="0.2">
      <c r="A21" s="231"/>
      <c r="B21" s="232"/>
      <c r="C21" s="231"/>
      <c r="D21" s="231"/>
      <c r="E21" s="94"/>
      <c r="F21" s="95"/>
      <c r="G21" s="95"/>
      <c r="H21" s="94"/>
      <c r="I21" s="94"/>
      <c r="J21" s="94"/>
      <c r="K21" s="94"/>
      <c r="L21" s="94"/>
      <c r="M21" s="94"/>
      <c r="N21" s="94"/>
      <c r="O21" s="94"/>
      <c r="P21" s="94"/>
      <c r="Q21" s="94"/>
      <c r="R21" s="94"/>
      <c r="S21" s="94"/>
      <c r="T21" s="94"/>
      <c r="U21" s="231"/>
    </row>
    <row r="22" spans="1:21" ht="15.75" x14ac:dyDescent="0.2">
      <c r="A22" s="191"/>
      <c r="B22" s="232"/>
      <c r="C22" s="200"/>
      <c r="D22" s="200"/>
      <c r="E22" s="94"/>
      <c r="F22" s="95"/>
      <c r="G22" s="95"/>
      <c r="H22" s="94"/>
      <c r="I22" s="94"/>
      <c r="J22" s="94"/>
      <c r="K22" s="94"/>
      <c r="L22" s="94"/>
      <c r="M22" s="94"/>
      <c r="N22" s="94"/>
      <c r="O22" s="94"/>
      <c r="P22" s="94"/>
      <c r="Q22" s="94"/>
      <c r="R22" s="94"/>
      <c r="S22" s="94"/>
      <c r="T22" s="94"/>
      <c r="U22" s="200"/>
    </row>
    <row r="23" spans="1:21" ht="15.75" x14ac:dyDescent="0.25">
      <c r="A23" s="233"/>
      <c r="B23" s="97" t="s">
        <v>115</v>
      </c>
      <c r="C23" s="98"/>
      <c r="D23" s="98"/>
      <c r="E23" s="94"/>
      <c r="F23" s="95"/>
      <c r="G23" s="95"/>
      <c r="H23" s="94"/>
      <c r="I23" s="94"/>
      <c r="J23" s="94"/>
      <c r="K23" s="94"/>
      <c r="L23" s="94"/>
      <c r="M23" s="94"/>
      <c r="N23" s="94"/>
      <c r="O23" s="94"/>
      <c r="P23" s="94"/>
      <c r="Q23" s="94"/>
      <c r="R23" s="94"/>
      <c r="S23" s="94"/>
      <c r="T23" s="94"/>
      <c r="U23" s="98"/>
    </row>
    <row r="24" spans="1:21" ht="15.75" x14ac:dyDescent="0.25">
      <c r="A24" s="233"/>
      <c r="B24" s="98" t="s">
        <v>120</v>
      </c>
      <c r="C24" s="98"/>
      <c r="D24" s="98"/>
      <c r="E24" s="94"/>
      <c r="F24" s="95"/>
      <c r="G24" s="95"/>
      <c r="H24" s="94"/>
      <c r="I24" s="94"/>
      <c r="J24" s="94"/>
      <c r="K24" s="94"/>
      <c r="L24" s="94"/>
      <c r="M24" s="94"/>
      <c r="N24" s="94"/>
      <c r="O24" s="94"/>
      <c r="P24" s="94"/>
      <c r="Q24" s="94"/>
      <c r="R24" s="94"/>
      <c r="S24" s="94"/>
      <c r="T24" s="94"/>
      <c r="U24" s="98"/>
    </row>
    <row r="25" spans="1:21" ht="15.75" x14ac:dyDescent="0.25">
      <c r="A25" s="233"/>
      <c r="B25" s="98"/>
      <c r="C25" s="98"/>
      <c r="D25" s="98"/>
      <c r="E25" s="97"/>
      <c r="F25" s="95"/>
      <c r="H25" s="97"/>
      <c r="J25" s="94"/>
      <c r="L25" s="94"/>
      <c r="N25" s="94"/>
      <c r="P25" s="94"/>
      <c r="R25" s="94"/>
      <c r="T25" s="94"/>
      <c r="U25" s="98"/>
    </row>
    <row r="26" spans="1:21" ht="15.75" x14ac:dyDescent="0.25">
      <c r="A26" s="97"/>
      <c r="B26" s="98"/>
      <c r="C26" s="98"/>
      <c r="D26" s="98"/>
      <c r="E26" s="98"/>
      <c r="F26" s="95"/>
      <c r="H26" s="98"/>
      <c r="J26" s="94"/>
      <c r="L26" s="94"/>
      <c r="N26" s="94"/>
      <c r="P26" s="94"/>
      <c r="R26" s="94"/>
      <c r="T26" s="94"/>
      <c r="U26" s="98"/>
    </row>
    <row r="27" spans="1:21" ht="15.75" x14ac:dyDescent="0.25">
      <c r="B27" s="90"/>
      <c r="C27" s="90"/>
      <c r="D27" s="90"/>
      <c r="E27" s="98"/>
      <c r="F27" s="99"/>
      <c r="G27" s="99"/>
      <c r="H27" s="98"/>
      <c r="I27" s="98"/>
      <c r="J27" s="98"/>
      <c r="K27" s="98"/>
      <c r="L27" s="98"/>
      <c r="M27" s="98"/>
      <c r="N27" s="98"/>
      <c r="O27" s="98"/>
      <c r="P27" s="98"/>
      <c r="Q27" s="98"/>
      <c r="R27" s="98"/>
      <c r="S27" s="98"/>
      <c r="T27" s="98"/>
      <c r="U27" s="90"/>
    </row>
    <row r="28" spans="1:21" ht="15.75" x14ac:dyDescent="0.2">
      <c r="B28" s="97" t="s">
        <v>117</v>
      </c>
      <c r="C28" s="95"/>
      <c r="D28" s="95"/>
      <c r="F28" s="97"/>
      <c r="G28" s="97"/>
      <c r="H28" s="97"/>
      <c r="I28" s="97"/>
      <c r="J28" s="97"/>
      <c r="K28" s="97"/>
      <c r="L28" s="97"/>
      <c r="M28" s="97"/>
      <c r="N28" s="97"/>
      <c r="O28" s="97"/>
      <c r="P28" s="97"/>
      <c r="Q28" s="97"/>
      <c r="R28" s="97"/>
      <c r="S28" s="97"/>
      <c r="T28" s="97"/>
      <c r="U28" s="95"/>
    </row>
    <row r="29" spans="1:21" ht="15.75" x14ac:dyDescent="0.25">
      <c r="B29" s="98" t="s">
        <v>118</v>
      </c>
      <c r="F29" s="99"/>
      <c r="G29" s="99"/>
      <c r="H29" s="98"/>
      <c r="I29" s="98"/>
      <c r="J29" s="98"/>
      <c r="K29" s="98"/>
      <c r="L29" s="98"/>
      <c r="M29" s="98"/>
      <c r="N29" s="98"/>
      <c r="O29" s="98"/>
      <c r="P29" s="98"/>
      <c r="Q29" s="98"/>
      <c r="R29" s="98"/>
      <c r="S29" s="98"/>
      <c r="T29" s="98"/>
    </row>
    <row r="30" spans="1:21" ht="15.75" x14ac:dyDescent="0.25">
      <c r="B30" s="98" t="s">
        <v>119</v>
      </c>
      <c r="F30" s="99"/>
      <c r="G30" s="99"/>
      <c r="H30" s="98"/>
      <c r="I30" s="98"/>
      <c r="J30" s="98"/>
      <c r="K30" s="98"/>
      <c r="L30" s="98"/>
      <c r="M30" s="98"/>
      <c r="N30" s="98"/>
      <c r="O30" s="98"/>
      <c r="P30" s="98"/>
      <c r="Q30" s="98"/>
      <c r="R30" s="98"/>
      <c r="S30" s="98"/>
      <c r="T30" s="98"/>
    </row>
  </sheetData>
  <mergeCells count="22">
    <mergeCell ref="A7:D7"/>
    <mergeCell ref="C9:D9"/>
    <mergeCell ref="E9:F9"/>
    <mergeCell ref="G9:H9"/>
    <mergeCell ref="I9:J9"/>
    <mergeCell ref="A13:A15"/>
    <mergeCell ref="K9:L9"/>
    <mergeCell ref="K10:L10"/>
    <mergeCell ref="O9:P9"/>
    <mergeCell ref="O10:P10"/>
    <mergeCell ref="A10:A11"/>
    <mergeCell ref="B10:B11"/>
    <mergeCell ref="C10:D10"/>
    <mergeCell ref="E10:F10"/>
    <mergeCell ref="G10:H10"/>
    <mergeCell ref="M9:N9"/>
    <mergeCell ref="M10:N10"/>
    <mergeCell ref="Q9:R9"/>
    <mergeCell ref="Q10:R10"/>
    <mergeCell ref="S9:T9"/>
    <mergeCell ref="S10:T10"/>
    <mergeCell ref="I10:J10"/>
  </mergeCells>
  <conditionalFormatting sqref="D14:D15 F14:F15 U14:U16">
    <cfRule type="cellIs" dxfId="87" priority="56" operator="equal">
      <formula>"NO"</formula>
    </cfRule>
  </conditionalFormatting>
  <conditionalFormatting sqref="H16">
    <cfRule type="cellIs" dxfId="86" priority="29" operator="equal">
      <formula>"NO"</formula>
    </cfRule>
  </conditionalFormatting>
  <conditionalFormatting sqref="C16">
    <cfRule type="cellIs" dxfId="85" priority="50" operator="equal">
      <formula>"NO"</formula>
    </cfRule>
  </conditionalFormatting>
  <conditionalFormatting sqref="C14:C15">
    <cfRule type="cellIs" dxfId="84" priority="53" operator="equal">
      <formula>"NO"</formula>
    </cfRule>
  </conditionalFormatting>
  <conditionalFormatting sqref="D16 F16">
    <cfRule type="cellIs" dxfId="83" priority="52" operator="equal">
      <formula>"NO"</formula>
    </cfRule>
  </conditionalFormatting>
  <conditionalFormatting sqref="G16">
    <cfRule type="cellIs" dxfId="82" priority="48" operator="equal">
      <formula>"NO"</formula>
    </cfRule>
  </conditionalFormatting>
  <conditionalFormatting sqref="L16">
    <cfRule type="cellIs" dxfId="81" priority="35" operator="equal">
      <formula>"NO"</formula>
    </cfRule>
  </conditionalFormatting>
  <conditionalFormatting sqref="H14:H15">
    <cfRule type="cellIs" dxfId="80" priority="30" operator="equal">
      <formula>"NO"</formula>
    </cfRule>
  </conditionalFormatting>
  <conditionalFormatting sqref="G14:G15">
    <cfRule type="cellIs" dxfId="79" priority="49" operator="equal">
      <formula>"NO"</formula>
    </cfRule>
  </conditionalFormatting>
  <conditionalFormatting sqref="O14:O15">
    <cfRule type="cellIs" dxfId="78" priority="22" operator="equal">
      <formula>"NO"</formula>
    </cfRule>
  </conditionalFormatting>
  <conditionalFormatting sqref="E14:E15">
    <cfRule type="cellIs" dxfId="77" priority="42" operator="equal">
      <formula>"NO"</formula>
    </cfRule>
  </conditionalFormatting>
  <conditionalFormatting sqref="N16">
    <cfRule type="cellIs" dxfId="76" priority="17" operator="equal">
      <formula>"NO"</formula>
    </cfRule>
  </conditionalFormatting>
  <conditionalFormatting sqref="K14:K15">
    <cfRule type="cellIs" dxfId="75" priority="28" operator="equal">
      <formula>"NO"</formula>
    </cfRule>
  </conditionalFormatting>
  <conditionalFormatting sqref="E16">
    <cfRule type="cellIs" dxfId="74" priority="41" operator="equal">
      <formula>"NO"</formula>
    </cfRule>
  </conditionalFormatting>
  <conditionalFormatting sqref="L14:L15">
    <cfRule type="cellIs" dxfId="73" priority="36" operator="equal">
      <formula>"NO"</formula>
    </cfRule>
  </conditionalFormatting>
  <conditionalFormatting sqref="K16">
    <cfRule type="cellIs" dxfId="72" priority="27" operator="equal">
      <formula>"NO"</formula>
    </cfRule>
  </conditionalFormatting>
  <conditionalFormatting sqref="O16">
    <cfRule type="cellIs" dxfId="71" priority="21" operator="equal">
      <formula>"NO"</formula>
    </cfRule>
  </conditionalFormatting>
  <conditionalFormatting sqref="N14:N15">
    <cfRule type="cellIs" dxfId="70" priority="18" operator="equal">
      <formula>"NO"</formula>
    </cfRule>
  </conditionalFormatting>
  <conditionalFormatting sqref="P16">
    <cfRule type="cellIs" dxfId="69" priority="19" operator="equal">
      <formula>"NO"</formula>
    </cfRule>
  </conditionalFormatting>
  <conditionalFormatting sqref="J14:J15">
    <cfRule type="cellIs" dxfId="68" priority="24" operator="equal">
      <formula>"NO"</formula>
    </cfRule>
  </conditionalFormatting>
  <conditionalFormatting sqref="J16">
    <cfRule type="cellIs" dxfId="67" priority="23" operator="equal">
      <formula>"NO"</formula>
    </cfRule>
  </conditionalFormatting>
  <conditionalFormatting sqref="I14:I15">
    <cfRule type="cellIs" dxfId="66" priority="26" operator="equal">
      <formula>"NO"</formula>
    </cfRule>
  </conditionalFormatting>
  <conditionalFormatting sqref="I16">
    <cfRule type="cellIs" dxfId="65" priority="25" operator="equal">
      <formula>"NO"</formula>
    </cfRule>
  </conditionalFormatting>
  <conditionalFormatting sqref="Q16">
    <cfRule type="cellIs" dxfId="64" priority="9" operator="equal">
      <formula>"NO"</formula>
    </cfRule>
  </conditionalFormatting>
  <conditionalFormatting sqref="M16">
    <cfRule type="cellIs" dxfId="63" priority="15" operator="equal">
      <formula>"NO"</formula>
    </cfRule>
  </conditionalFormatting>
  <conditionalFormatting sqref="M14:M15">
    <cfRule type="cellIs" dxfId="62" priority="16" operator="equal">
      <formula>"NO"</formula>
    </cfRule>
  </conditionalFormatting>
  <conditionalFormatting sqref="Q14:Q15">
    <cfRule type="cellIs" dxfId="61" priority="10" operator="equal">
      <formula>"NO"</formula>
    </cfRule>
  </conditionalFormatting>
  <conditionalFormatting sqref="P14:P15">
    <cfRule type="cellIs" dxfId="60" priority="20" operator="equal">
      <formula>"NO"</formula>
    </cfRule>
  </conditionalFormatting>
  <conditionalFormatting sqref="R16">
    <cfRule type="cellIs" dxfId="59" priority="7" operator="equal">
      <formula>"NO"</formula>
    </cfRule>
  </conditionalFormatting>
  <conditionalFormatting sqref="R15">
    <cfRule type="cellIs" dxfId="58" priority="6" operator="equal">
      <formula>"NO"</formula>
    </cfRule>
  </conditionalFormatting>
  <conditionalFormatting sqref="S14:S15">
    <cfRule type="cellIs" dxfId="57" priority="5" operator="equal">
      <formula>"NO"</formula>
    </cfRule>
  </conditionalFormatting>
  <conditionalFormatting sqref="R14">
    <cfRule type="cellIs" dxfId="56" priority="8" operator="equal">
      <formula>"NO"</formula>
    </cfRule>
  </conditionalFormatting>
  <conditionalFormatting sqref="T16">
    <cfRule type="cellIs" dxfId="55" priority="2" operator="equal">
      <formula>"NO"</formula>
    </cfRule>
  </conditionalFormatting>
  <conditionalFormatting sqref="T15">
    <cfRule type="cellIs" dxfId="54" priority="1" operator="equal">
      <formula>"NO"</formula>
    </cfRule>
  </conditionalFormatting>
  <conditionalFormatting sqref="S16">
    <cfRule type="cellIs" dxfId="53" priority="4" operator="equal">
      <formula>"NO"</formula>
    </cfRule>
  </conditionalFormatting>
  <conditionalFormatting sqref="T14">
    <cfRule type="cellIs" dxfId="52" priority="3"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E47"/>
  <sheetViews>
    <sheetView zoomScale="80" zoomScaleNormal="80" workbookViewId="0">
      <pane xSplit="4" ySplit="7" topLeftCell="Y17" activePane="bottomRight" state="frozen"/>
      <selection pane="topRight" activeCell="E1" sqref="E1"/>
      <selection pane="bottomLeft" activeCell="A8" sqref="A8"/>
      <selection pane="bottomRight" activeCell="AE26" sqref="AE26"/>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22" width="15" style="1"/>
    <col min="23" max="23" width="15.28515625" style="1" bestFit="1" customWidth="1"/>
    <col min="24" max="24" width="16.85546875" style="1" customWidth="1"/>
    <col min="25" max="25" width="15" style="1"/>
    <col min="26" max="26" width="15.28515625" style="1" bestFit="1" customWidth="1"/>
    <col min="27" max="27" width="16.85546875" style="1" customWidth="1"/>
    <col min="28" max="28" width="15" style="1"/>
    <col min="29" max="29" width="15.28515625" style="1" bestFit="1" customWidth="1"/>
    <col min="30" max="30" width="16.85546875" style="1" customWidth="1"/>
    <col min="31" max="16384" width="15" style="1"/>
  </cols>
  <sheetData>
    <row r="1" spans="1:30" x14ac:dyDescent="0.25">
      <c r="A1" s="342" t="s">
        <v>85</v>
      </c>
      <c r="B1" s="342"/>
      <c r="C1" s="342"/>
      <c r="D1" s="342"/>
      <c r="E1" s="342"/>
      <c r="F1" s="342"/>
    </row>
    <row r="2" spans="1:30" x14ac:dyDescent="0.25">
      <c r="A2" s="342" t="s">
        <v>134</v>
      </c>
      <c r="B2" s="342"/>
      <c r="C2" s="342"/>
      <c r="D2" s="342"/>
      <c r="E2" s="342"/>
      <c r="F2" s="342"/>
    </row>
    <row r="3" spans="1:30" ht="18" customHeight="1" x14ac:dyDescent="0.25">
      <c r="A3" s="349" t="s">
        <v>276</v>
      </c>
      <c r="B3" s="349"/>
      <c r="C3" s="349"/>
      <c r="D3" s="349"/>
      <c r="E3" s="349"/>
      <c r="F3" s="349"/>
      <c r="G3" s="336" t="s">
        <v>221</v>
      </c>
      <c r="H3" s="337"/>
      <c r="I3" s="338"/>
      <c r="J3" s="336" t="s">
        <v>222</v>
      </c>
      <c r="K3" s="337"/>
      <c r="L3" s="338"/>
      <c r="M3" s="336" t="s">
        <v>223</v>
      </c>
      <c r="N3" s="337"/>
      <c r="O3" s="338"/>
      <c r="P3" s="336" t="s">
        <v>224</v>
      </c>
      <c r="Q3" s="337"/>
      <c r="R3" s="338"/>
      <c r="S3" s="336" t="s">
        <v>225</v>
      </c>
      <c r="T3" s="337"/>
      <c r="U3" s="338"/>
      <c r="V3" s="336" t="s">
        <v>271</v>
      </c>
      <c r="W3" s="337"/>
      <c r="X3" s="338"/>
      <c r="Y3" s="336" t="s">
        <v>279</v>
      </c>
      <c r="Z3" s="337"/>
      <c r="AA3" s="338"/>
      <c r="AB3" s="336" t="s">
        <v>285</v>
      </c>
      <c r="AC3" s="337"/>
      <c r="AD3" s="338"/>
    </row>
    <row r="4" spans="1:30" ht="59.25" customHeight="1" x14ac:dyDescent="0.25">
      <c r="A4" s="349"/>
      <c r="B4" s="349"/>
      <c r="C4" s="349"/>
      <c r="D4" s="349"/>
      <c r="E4" s="349"/>
      <c r="F4" s="349"/>
      <c r="G4" s="339"/>
      <c r="H4" s="340"/>
      <c r="I4" s="341"/>
      <c r="J4" s="339"/>
      <c r="K4" s="340"/>
      <c r="L4" s="341"/>
      <c r="M4" s="339"/>
      <c r="N4" s="340"/>
      <c r="O4" s="341"/>
      <c r="P4" s="339"/>
      <c r="Q4" s="340"/>
      <c r="R4" s="341"/>
      <c r="S4" s="339"/>
      <c r="T4" s="340"/>
      <c r="U4" s="341"/>
      <c r="V4" s="339"/>
      <c r="W4" s="340"/>
      <c r="X4" s="341"/>
      <c r="Y4" s="339"/>
      <c r="Z4" s="340"/>
      <c r="AA4" s="341"/>
      <c r="AB4" s="339"/>
      <c r="AC4" s="340"/>
      <c r="AD4" s="341"/>
    </row>
    <row r="5" spans="1:30" x14ac:dyDescent="0.25">
      <c r="A5" s="349"/>
      <c r="B5" s="349"/>
      <c r="C5" s="349"/>
      <c r="D5" s="349"/>
      <c r="E5" s="349"/>
      <c r="F5" s="349"/>
      <c r="G5" s="342">
        <v>1</v>
      </c>
      <c r="H5" s="342"/>
      <c r="I5" s="342"/>
      <c r="J5" s="342">
        <v>2</v>
      </c>
      <c r="K5" s="342"/>
      <c r="L5" s="342"/>
      <c r="M5" s="342">
        <v>3</v>
      </c>
      <c r="N5" s="342"/>
      <c r="O5" s="342"/>
      <c r="P5" s="342">
        <v>4</v>
      </c>
      <c r="Q5" s="342"/>
      <c r="R5" s="342"/>
      <c r="S5" s="342">
        <v>5</v>
      </c>
      <c r="T5" s="342"/>
      <c r="U5" s="342"/>
      <c r="V5" s="342">
        <v>6</v>
      </c>
      <c r="W5" s="342"/>
      <c r="X5" s="342"/>
      <c r="Y5" s="342">
        <v>7</v>
      </c>
      <c r="Z5" s="342"/>
      <c r="AA5" s="342"/>
      <c r="AB5" s="342">
        <v>8</v>
      </c>
      <c r="AC5" s="342"/>
      <c r="AD5" s="342"/>
    </row>
    <row r="6" spans="1:30" ht="15" customHeight="1" x14ac:dyDescent="0.25">
      <c r="A6" s="348" t="s">
        <v>135</v>
      </c>
      <c r="B6" s="348"/>
      <c r="C6" s="348"/>
      <c r="D6" s="348"/>
      <c r="E6" s="348"/>
      <c r="F6" s="348"/>
      <c r="G6" s="343" t="s">
        <v>64</v>
      </c>
      <c r="H6" s="343" t="s">
        <v>65</v>
      </c>
      <c r="I6" s="144" t="s">
        <v>136</v>
      </c>
      <c r="J6" s="343" t="s">
        <v>64</v>
      </c>
      <c r="K6" s="343" t="s">
        <v>65</v>
      </c>
      <c r="L6" s="144" t="s">
        <v>136</v>
      </c>
      <c r="M6" s="343" t="s">
        <v>64</v>
      </c>
      <c r="N6" s="343" t="s">
        <v>65</v>
      </c>
      <c r="O6" s="144" t="s">
        <v>136</v>
      </c>
      <c r="P6" s="343" t="s">
        <v>64</v>
      </c>
      <c r="Q6" s="343" t="s">
        <v>65</v>
      </c>
      <c r="R6" s="144" t="s">
        <v>136</v>
      </c>
      <c r="S6" s="343" t="s">
        <v>64</v>
      </c>
      <c r="T6" s="343" t="s">
        <v>65</v>
      </c>
      <c r="U6" s="144" t="s">
        <v>136</v>
      </c>
      <c r="V6" s="343" t="s">
        <v>64</v>
      </c>
      <c r="W6" s="343" t="s">
        <v>65</v>
      </c>
      <c r="X6" s="242" t="s">
        <v>136</v>
      </c>
      <c r="Y6" s="343" t="s">
        <v>64</v>
      </c>
      <c r="Z6" s="343" t="s">
        <v>65</v>
      </c>
      <c r="AA6" s="242" t="s">
        <v>136</v>
      </c>
      <c r="AB6" s="343" t="s">
        <v>64</v>
      </c>
      <c r="AC6" s="343" t="s">
        <v>65</v>
      </c>
      <c r="AD6" s="242" t="s">
        <v>136</v>
      </c>
    </row>
    <row r="7" spans="1:30" x14ac:dyDescent="0.25">
      <c r="A7" s="148" t="s">
        <v>0</v>
      </c>
      <c r="B7" s="148" t="s">
        <v>66</v>
      </c>
      <c r="C7" s="148" t="s">
        <v>4</v>
      </c>
      <c r="D7" s="148" t="s">
        <v>1</v>
      </c>
      <c r="E7" s="148" t="s">
        <v>64</v>
      </c>
      <c r="F7" s="148" t="s">
        <v>65</v>
      </c>
      <c r="G7" s="344"/>
      <c r="H7" s="344"/>
      <c r="I7" s="145" t="s">
        <v>137</v>
      </c>
      <c r="J7" s="344"/>
      <c r="K7" s="344"/>
      <c r="L7" s="145" t="s">
        <v>137</v>
      </c>
      <c r="M7" s="344"/>
      <c r="N7" s="344"/>
      <c r="O7" s="145" t="s">
        <v>137</v>
      </c>
      <c r="P7" s="344"/>
      <c r="Q7" s="344"/>
      <c r="R7" s="145" t="s">
        <v>137</v>
      </c>
      <c r="S7" s="344"/>
      <c r="T7" s="344"/>
      <c r="U7" s="145" t="s">
        <v>137</v>
      </c>
      <c r="V7" s="344"/>
      <c r="W7" s="344"/>
      <c r="X7" s="243" t="s">
        <v>137</v>
      </c>
      <c r="Y7" s="344"/>
      <c r="Z7" s="344"/>
      <c r="AA7" s="243" t="s">
        <v>137</v>
      </c>
      <c r="AB7" s="344"/>
      <c r="AC7" s="344"/>
      <c r="AD7" s="243" t="s">
        <v>137</v>
      </c>
    </row>
    <row r="8" spans="1:30" s="149" customFormat="1" x14ac:dyDescent="0.25">
      <c r="A8" s="148">
        <v>1</v>
      </c>
      <c r="B8" s="146" t="s">
        <v>248</v>
      </c>
      <c r="C8" s="148"/>
      <c r="D8" s="148"/>
      <c r="E8" s="148"/>
      <c r="F8" s="148"/>
      <c r="G8" s="148"/>
      <c r="H8" s="148"/>
      <c r="I8" s="148"/>
      <c r="J8" s="148"/>
      <c r="K8" s="148"/>
      <c r="L8" s="148"/>
      <c r="M8" s="148"/>
      <c r="N8" s="148"/>
      <c r="O8" s="148"/>
      <c r="P8" s="148"/>
      <c r="Q8" s="148"/>
      <c r="R8" s="148"/>
      <c r="S8" s="148"/>
      <c r="T8" s="148"/>
      <c r="U8" s="148"/>
      <c r="V8" s="241"/>
      <c r="W8" s="241"/>
      <c r="X8" s="241"/>
      <c r="Y8" s="241"/>
      <c r="Z8" s="241"/>
      <c r="AA8" s="241"/>
      <c r="AB8" s="241"/>
      <c r="AC8" s="241"/>
      <c r="AD8" s="241"/>
    </row>
    <row r="9" spans="1:30" ht="15" x14ac:dyDescent="0.25">
      <c r="A9" s="133">
        <v>1.01</v>
      </c>
      <c r="B9" s="134" t="s">
        <v>249</v>
      </c>
      <c r="C9" s="133" t="s">
        <v>19</v>
      </c>
      <c r="D9" s="135">
        <v>1</v>
      </c>
      <c r="E9" s="136">
        <v>6592578</v>
      </c>
      <c r="F9" s="137">
        <f t="shared" ref="F9:F18" si="0">ROUND(D9*E9,0)</f>
        <v>6592578</v>
      </c>
      <c r="G9" s="136">
        <v>6546430</v>
      </c>
      <c r="H9" s="137">
        <f t="shared" ref="H9" si="1">ROUND($D9*G9,0)</f>
        <v>6546430</v>
      </c>
      <c r="I9" s="130" t="str">
        <f t="shared" ref="I9" si="2">+IF(G9&lt;=$E9,"OK","NO OK")</f>
        <v>OK</v>
      </c>
      <c r="J9" s="136">
        <v>6589282</v>
      </c>
      <c r="K9" s="137">
        <f>ROUND($D9*J9,0)</f>
        <v>6589282</v>
      </c>
      <c r="L9" s="130" t="str">
        <f t="shared" ref="L9" si="3">+IF(J9&lt;=$E9,"OK","NO OK")</f>
        <v>OK</v>
      </c>
      <c r="M9" s="136">
        <v>6592578</v>
      </c>
      <c r="N9" s="137">
        <f>ROUND($D9*M9,0)</f>
        <v>6592578</v>
      </c>
      <c r="O9" s="130" t="str">
        <f t="shared" ref="O9" si="4">+IF(M9&lt;=$E9,"OK","NO OK")</f>
        <v>OK</v>
      </c>
      <c r="P9" s="136">
        <v>6592578</v>
      </c>
      <c r="Q9" s="137">
        <f>ROUND($D9*P9,0)</f>
        <v>6592578</v>
      </c>
      <c r="R9" s="130" t="str">
        <f t="shared" ref="R9" si="5">+IF(P9&lt;=$E9,"OK","NO OK")</f>
        <v>OK</v>
      </c>
      <c r="S9" s="136"/>
      <c r="T9" s="137">
        <f>ROUND($D9*S9,0)</f>
        <v>0</v>
      </c>
      <c r="U9" s="130" t="str">
        <f t="shared" ref="U9" si="6">+IF(S9&lt;=$E9,"OK","NO OK")</f>
        <v>OK</v>
      </c>
      <c r="V9" s="136">
        <v>6553641</v>
      </c>
      <c r="W9" s="137">
        <f>ROUND($D9*V9,0)</f>
        <v>6553641</v>
      </c>
      <c r="X9" s="130" t="str">
        <f t="shared" ref="X9:X18" si="7">+IF(V9&lt;=$E9,"OK","NO OK")</f>
        <v>OK</v>
      </c>
      <c r="Y9" s="136">
        <v>6592578</v>
      </c>
      <c r="Z9" s="137">
        <f>ROUND($D9*Y9,0)</f>
        <v>6592578</v>
      </c>
      <c r="AA9" s="130" t="str">
        <f t="shared" ref="AA9:AA18" si="8">+IF(Y9&lt;=$E9,"OK","NO OK")</f>
        <v>OK</v>
      </c>
      <c r="AB9" s="136">
        <v>6589800</v>
      </c>
      <c r="AC9" s="137">
        <f>ROUND($D9*AB9,0)</f>
        <v>6589800</v>
      </c>
      <c r="AD9" s="130" t="str">
        <f t="shared" ref="AD9:AD18" si="9">+IF(AB9&lt;=$E9,"OK","NO OK")</f>
        <v>OK</v>
      </c>
    </row>
    <row r="10" spans="1:30" ht="25.5" x14ac:dyDescent="0.25">
      <c r="A10" s="133">
        <v>1.02</v>
      </c>
      <c r="B10" s="134" t="s">
        <v>250</v>
      </c>
      <c r="C10" s="133" t="s">
        <v>168</v>
      </c>
      <c r="D10" s="135">
        <v>4841</v>
      </c>
      <c r="E10" s="136">
        <v>7133</v>
      </c>
      <c r="F10" s="137">
        <f t="shared" si="0"/>
        <v>34530853</v>
      </c>
      <c r="G10" s="136">
        <v>7083</v>
      </c>
      <c r="H10" s="137">
        <f t="shared" ref="H10:H11" si="10">ROUND($D10*G10,0)</f>
        <v>34288803</v>
      </c>
      <c r="I10" s="130" t="str">
        <f t="shared" ref="I10:I11" si="11">+IF(G10&lt;=$E10,"OK","NO OK")</f>
        <v>OK</v>
      </c>
      <c r="J10" s="136">
        <v>7129</v>
      </c>
      <c r="K10" s="137">
        <f>ROUND($D10*J10,0)</f>
        <v>34511489</v>
      </c>
      <c r="L10" s="130" t="str">
        <f t="shared" ref="L10:L18" si="12">+IF(J10&lt;=$E10,"OK","NO OK")</f>
        <v>OK</v>
      </c>
      <c r="M10" s="136">
        <v>7050</v>
      </c>
      <c r="N10" s="137">
        <f>ROUND($D10*M10,0)</f>
        <v>34129050</v>
      </c>
      <c r="O10" s="130" t="str">
        <f t="shared" ref="O10:O18" si="13">+IF(M10&lt;=$E10,"OK","NO OK")</f>
        <v>OK</v>
      </c>
      <c r="P10" s="136">
        <v>7133</v>
      </c>
      <c r="Q10" s="137">
        <f>ROUND($D10*P10,0)</f>
        <v>34530853</v>
      </c>
      <c r="R10" s="130" t="str">
        <f t="shared" ref="R10:R18" si="14">+IF(P10&lt;=$E10,"OK","NO OK")</f>
        <v>OK</v>
      </c>
      <c r="S10" s="136"/>
      <c r="T10" s="137">
        <f>ROUND($D10*S10,0)</f>
        <v>0</v>
      </c>
      <c r="U10" s="130" t="str">
        <f t="shared" ref="U10:U18" si="15">+IF(S10&lt;=$E10,"OK","NO OK")</f>
        <v>OK</v>
      </c>
      <c r="V10" s="136">
        <v>7089</v>
      </c>
      <c r="W10" s="137">
        <f>ROUND($D10*V10,0)</f>
        <v>34317849</v>
      </c>
      <c r="X10" s="130" t="str">
        <f t="shared" si="7"/>
        <v>OK</v>
      </c>
      <c r="Y10" s="136">
        <v>7027</v>
      </c>
      <c r="Z10" s="137">
        <f>ROUND($D10*Y10,0)</f>
        <v>34017707</v>
      </c>
      <c r="AA10" s="130" t="str">
        <f t="shared" si="8"/>
        <v>OK</v>
      </c>
      <c r="AB10" s="136">
        <v>7100</v>
      </c>
      <c r="AC10" s="137">
        <f>ROUND($D10*AB10,0)</f>
        <v>34371100</v>
      </c>
      <c r="AD10" s="130" t="str">
        <f t="shared" si="9"/>
        <v>OK</v>
      </c>
    </row>
    <row r="11" spans="1:30" ht="15" x14ac:dyDescent="0.25">
      <c r="A11" s="133">
        <v>1.03</v>
      </c>
      <c r="B11" s="134" t="s">
        <v>251</v>
      </c>
      <c r="C11" s="133" t="s">
        <v>56</v>
      </c>
      <c r="D11" s="135">
        <v>121.52</v>
      </c>
      <c r="E11" s="136">
        <v>30522</v>
      </c>
      <c r="F11" s="137">
        <f t="shared" si="0"/>
        <v>3709033</v>
      </c>
      <c r="G11" s="136">
        <v>30308</v>
      </c>
      <c r="H11" s="137">
        <f t="shared" si="10"/>
        <v>3683028</v>
      </c>
      <c r="I11" s="130" t="str">
        <f t="shared" si="11"/>
        <v>OK</v>
      </c>
      <c r="J11" s="136">
        <v>30507</v>
      </c>
      <c r="K11" s="137">
        <f>ROUND($D11*J11,0)</f>
        <v>3707211</v>
      </c>
      <c r="L11" s="130" t="str">
        <f t="shared" si="12"/>
        <v>OK</v>
      </c>
      <c r="M11" s="136">
        <v>30522</v>
      </c>
      <c r="N11" s="137">
        <f>ROUND($D11*M11,0)</f>
        <v>3709033</v>
      </c>
      <c r="O11" s="130" t="str">
        <f t="shared" si="13"/>
        <v>OK</v>
      </c>
      <c r="P11" s="136">
        <v>30522</v>
      </c>
      <c r="Q11" s="137">
        <f>ROUND($D11*P11,0)</f>
        <v>3709033</v>
      </c>
      <c r="R11" s="130" t="str">
        <f t="shared" si="14"/>
        <v>OK</v>
      </c>
      <c r="S11" s="136"/>
      <c r="T11" s="137">
        <f>ROUND($D11*S11,0)</f>
        <v>0</v>
      </c>
      <c r="U11" s="130" t="str">
        <f t="shared" si="15"/>
        <v>OK</v>
      </c>
      <c r="V11" s="136">
        <v>30342</v>
      </c>
      <c r="W11" s="137">
        <f>ROUND($D11*V11,0)</f>
        <v>3687160</v>
      </c>
      <c r="X11" s="130" t="str">
        <f t="shared" si="7"/>
        <v>OK</v>
      </c>
      <c r="Y11" s="136">
        <v>30522</v>
      </c>
      <c r="Z11" s="137">
        <f>ROUND($D11*Y11,0)</f>
        <v>3709033</v>
      </c>
      <c r="AA11" s="130" t="str">
        <f t="shared" si="8"/>
        <v>OK</v>
      </c>
      <c r="AB11" s="136">
        <v>30150</v>
      </c>
      <c r="AC11" s="137">
        <f>ROUND($D11*AB11,0)</f>
        <v>3663828</v>
      </c>
      <c r="AD11" s="130" t="str">
        <f t="shared" si="9"/>
        <v>OK</v>
      </c>
    </row>
    <row r="12" spans="1:30" ht="15" x14ac:dyDescent="0.25">
      <c r="A12" s="133">
        <v>1.04</v>
      </c>
      <c r="B12" s="134" t="s">
        <v>252</v>
      </c>
      <c r="C12" s="133" t="s">
        <v>167</v>
      </c>
      <c r="D12" s="135">
        <v>10.44</v>
      </c>
      <c r="E12" s="136">
        <v>22086</v>
      </c>
      <c r="F12" s="137">
        <f t="shared" si="0"/>
        <v>230578</v>
      </c>
      <c r="G12" s="136">
        <v>21931</v>
      </c>
      <c r="H12" s="137">
        <f t="shared" ref="H12:H18" si="16">ROUND($D12*G12,0)</f>
        <v>228960</v>
      </c>
      <c r="I12" s="130" t="str">
        <f t="shared" ref="I12:I18" si="17">+IF(G12&lt;=$E12,"OK","NO OK")</f>
        <v>OK</v>
      </c>
      <c r="J12" s="136">
        <v>22075</v>
      </c>
      <c r="K12" s="137">
        <f t="shared" ref="K12:K18" si="18">ROUND($D12*J12,0)</f>
        <v>230463</v>
      </c>
      <c r="L12" s="130" t="str">
        <f t="shared" si="12"/>
        <v>OK</v>
      </c>
      <c r="M12" s="136">
        <v>22086</v>
      </c>
      <c r="N12" s="137">
        <f t="shared" ref="N12:N18" si="19">ROUND($D12*M12,0)</f>
        <v>230578</v>
      </c>
      <c r="O12" s="130" t="str">
        <f t="shared" si="13"/>
        <v>OK</v>
      </c>
      <c r="P12" s="136">
        <v>22086</v>
      </c>
      <c r="Q12" s="137">
        <f t="shared" ref="Q12:Q18" si="20">ROUND($D12*P12,0)</f>
        <v>230578</v>
      </c>
      <c r="R12" s="130" t="str">
        <f t="shared" si="14"/>
        <v>OK</v>
      </c>
      <c r="S12" s="136"/>
      <c r="T12" s="137">
        <f t="shared" ref="T12:T18" si="21">ROUND($D12*S12,0)</f>
        <v>0</v>
      </c>
      <c r="U12" s="130" t="str">
        <f t="shared" si="15"/>
        <v>OK</v>
      </c>
      <c r="V12" s="136">
        <v>21956</v>
      </c>
      <c r="W12" s="137">
        <f t="shared" ref="W12:W18" si="22">ROUND($D12*V12,0)</f>
        <v>229221</v>
      </c>
      <c r="X12" s="130" t="str">
        <f t="shared" si="7"/>
        <v>OK</v>
      </c>
      <c r="Y12" s="136">
        <v>22086</v>
      </c>
      <c r="Z12" s="137">
        <f t="shared" ref="Z12:Z18" si="23">ROUND($D12*Y12,0)</f>
        <v>230578</v>
      </c>
      <c r="AA12" s="130" t="str">
        <f t="shared" si="8"/>
        <v>OK</v>
      </c>
      <c r="AB12" s="136">
        <v>21900</v>
      </c>
      <c r="AC12" s="137">
        <f t="shared" ref="AC12:AC18" si="24">ROUND($D12*AB12,0)</f>
        <v>228636</v>
      </c>
      <c r="AD12" s="130" t="str">
        <f t="shared" si="9"/>
        <v>OK</v>
      </c>
    </row>
    <row r="13" spans="1:30" ht="25.5" x14ac:dyDescent="0.25">
      <c r="A13" s="133">
        <v>1.05</v>
      </c>
      <c r="B13" s="134" t="s">
        <v>253</v>
      </c>
      <c r="C13" s="133" t="s">
        <v>56</v>
      </c>
      <c r="D13" s="135">
        <v>81</v>
      </c>
      <c r="E13" s="136">
        <v>91155</v>
      </c>
      <c r="F13" s="137">
        <f t="shared" si="0"/>
        <v>7383555</v>
      </c>
      <c r="G13" s="136">
        <v>90517</v>
      </c>
      <c r="H13" s="137">
        <f t="shared" si="16"/>
        <v>7331877</v>
      </c>
      <c r="I13" s="130" t="str">
        <f t="shared" si="17"/>
        <v>OK</v>
      </c>
      <c r="J13" s="136">
        <v>91109</v>
      </c>
      <c r="K13" s="137">
        <f t="shared" si="18"/>
        <v>7379829</v>
      </c>
      <c r="L13" s="130" t="str">
        <f t="shared" si="12"/>
        <v>OK</v>
      </c>
      <c r="M13" s="136">
        <v>90000</v>
      </c>
      <c r="N13" s="137">
        <f t="shared" si="19"/>
        <v>7290000</v>
      </c>
      <c r="O13" s="130" t="str">
        <f t="shared" si="13"/>
        <v>OK</v>
      </c>
      <c r="P13" s="136">
        <v>85000</v>
      </c>
      <c r="Q13" s="137">
        <f t="shared" si="20"/>
        <v>6885000</v>
      </c>
      <c r="R13" s="130" t="str">
        <f t="shared" si="14"/>
        <v>OK</v>
      </c>
      <c r="S13" s="136"/>
      <c r="T13" s="137">
        <f t="shared" si="21"/>
        <v>0</v>
      </c>
      <c r="U13" s="130" t="str">
        <f t="shared" si="15"/>
        <v>OK</v>
      </c>
      <c r="V13" s="136">
        <v>90617</v>
      </c>
      <c r="W13" s="137">
        <f t="shared" si="22"/>
        <v>7339977</v>
      </c>
      <c r="X13" s="130" t="str">
        <f t="shared" si="7"/>
        <v>OK</v>
      </c>
      <c r="Y13" s="136">
        <v>91155</v>
      </c>
      <c r="Z13" s="137">
        <f t="shared" si="23"/>
        <v>7383555</v>
      </c>
      <c r="AA13" s="130" t="str">
        <f t="shared" si="8"/>
        <v>OK</v>
      </c>
      <c r="AB13" s="136">
        <v>90750</v>
      </c>
      <c r="AC13" s="137">
        <f t="shared" si="24"/>
        <v>7350750</v>
      </c>
      <c r="AD13" s="130" t="str">
        <f t="shared" si="9"/>
        <v>OK</v>
      </c>
    </row>
    <row r="14" spans="1:30" ht="15" x14ac:dyDescent="0.25">
      <c r="A14" s="133">
        <v>1.06</v>
      </c>
      <c r="B14" s="134" t="s">
        <v>254</v>
      </c>
      <c r="C14" s="133" t="s">
        <v>56</v>
      </c>
      <c r="D14" s="135">
        <v>85</v>
      </c>
      <c r="E14" s="136">
        <v>61406</v>
      </c>
      <c r="F14" s="137">
        <f t="shared" si="0"/>
        <v>5219510</v>
      </c>
      <c r="G14" s="136">
        <v>60976</v>
      </c>
      <c r="H14" s="137">
        <f t="shared" si="16"/>
        <v>5182960</v>
      </c>
      <c r="I14" s="130" t="str">
        <f t="shared" si="17"/>
        <v>OK</v>
      </c>
      <c r="J14" s="136">
        <v>61375</v>
      </c>
      <c r="K14" s="137">
        <f t="shared" si="18"/>
        <v>5216875</v>
      </c>
      <c r="L14" s="130" t="str">
        <f t="shared" si="12"/>
        <v>OK</v>
      </c>
      <c r="M14" s="136">
        <v>61406</v>
      </c>
      <c r="N14" s="137">
        <f t="shared" si="19"/>
        <v>5219510</v>
      </c>
      <c r="O14" s="130" t="str">
        <f t="shared" si="13"/>
        <v>OK</v>
      </c>
      <c r="P14" s="136">
        <v>61406</v>
      </c>
      <c r="Q14" s="137">
        <f t="shared" si="20"/>
        <v>5219510</v>
      </c>
      <c r="R14" s="130" t="str">
        <f t="shared" si="14"/>
        <v>OK</v>
      </c>
      <c r="S14" s="136"/>
      <c r="T14" s="137">
        <f t="shared" si="21"/>
        <v>0</v>
      </c>
      <c r="U14" s="130" t="str">
        <f t="shared" si="15"/>
        <v>OK</v>
      </c>
      <c r="V14" s="136">
        <v>61043</v>
      </c>
      <c r="W14" s="137">
        <f t="shared" si="22"/>
        <v>5188655</v>
      </c>
      <c r="X14" s="130" t="str">
        <f t="shared" si="7"/>
        <v>OK</v>
      </c>
      <c r="Y14" s="136">
        <v>61406</v>
      </c>
      <c r="Z14" s="137">
        <f t="shared" si="23"/>
        <v>5219510</v>
      </c>
      <c r="AA14" s="130" t="str">
        <f t="shared" si="8"/>
        <v>OK</v>
      </c>
      <c r="AB14" s="136">
        <v>60941</v>
      </c>
      <c r="AC14" s="137">
        <f t="shared" si="24"/>
        <v>5179985</v>
      </c>
      <c r="AD14" s="130" t="str">
        <f t="shared" si="9"/>
        <v>OK</v>
      </c>
    </row>
    <row r="15" spans="1:30" ht="15" x14ac:dyDescent="0.25">
      <c r="A15" s="133">
        <v>1.07</v>
      </c>
      <c r="B15" s="134" t="s">
        <v>255</v>
      </c>
      <c r="C15" s="133" t="s">
        <v>56</v>
      </c>
      <c r="D15" s="135">
        <v>5.94</v>
      </c>
      <c r="E15" s="136">
        <v>180533</v>
      </c>
      <c r="F15" s="137">
        <f t="shared" si="0"/>
        <v>1072366</v>
      </c>
      <c r="G15" s="136">
        <v>179269</v>
      </c>
      <c r="H15" s="137">
        <f t="shared" si="16"/>
        <v>1064858</v>
      </c>
      <c r="I15" s="130" t="str">
        <f t="shared" si="17"/>
        <v>OK</v>
      </c>
      <c r="J15" s="136">
        <v>180443</v>
      </c>
      <c r="K15" s="137">
        <f t="shared" si="18"/>
        <v>1071831</v>
      </c>
      <c r="L15" s="130" t="str">
        <f t="shared" si="12"/>
        <v>OK</v>
      </c>
      <c r="M15" s="136">
        <v>180500</v>
      </c>
      <c r="N15" s="137">
        <f t="shared" si="19"/>
        <v>1072170</v>
      </c>
      <c r="O15" s="130" t="str">
        <f t="shared" si="13"/>
        <v>OK</v>
      </c>
      <c r="P15" s="136">
        <v>180533</v>
      </c>
      <c r="Q15" s="137">
        <f t="shared" si="20"/>
        <v>1072366</v>
      </c>
      <c r="R15" s="130" t="str">
        <f t="shared" si="14"/>
        <v>OK</v>
      </c>
      <c r="S15" s="136"/>
      <c r="T15" s="137">
        <f t="shared" si="21"/>
        <v>0</v>
      </c>
      <c r="U15" s="130" t="str">
        <f t="shared" si="15"/>
        <v>OK</v>
      </c>
      <c r="V15" s="136">
        <v>179467</v>
      </c>
      <c r="W15" s="137">
        <f t="shared" si="22"/>
        <v>1066034</v>
      </c>
      <c r="X15" s="130" t="str">
        <f t="shared" si="7"/>
        <v>OK</v>
      </c>
      <c r="Y15" s="136">
        <v>180533</v>
      </c>
      <c r="Z15" s="137">
        <f t="shared" si="23"/>
        <v>1072366</v>
      </c>
      <c r="AA15" s="130" t="str">
        <f t="shared" si="8"/>
        <v>OK</v>
      </c>
      <c r="AB15" s="136">
        <v>179300</v>
      </c>
      <c r="AC15" s="137">
        <f t="shared" si="24"/>
        <v>1065042</v>
      </c>
      <c r="AD15" s="130" t="str">
        <f t="shared" si="9"/>
        <v>OK</v>
      </c>
    </row>
    <row r="16" spans="1:30" ht="15" x14ac:dyDescent="0.25">
      <c r="A16" s="133">
        <v>1.08</v>
      </c>
      <c r="B16" s="134" t="s">
        <v>256</v>
      </c>
      <c r="C16" s="133" t="s">
        <v>4</v>
      </c>
      <c r="D16" s="135">
        <v>2</v>
      </c>
      <c r="E16" s="136">
        <v>1240199</v>
      </c>
      <c r="F16" s="137">
        <f t="shared" si="0"/>
        <v>2480398</v>
      </c>
      <c r="G16" s="136">
        <v>1231711</v>
      </c>
      <c r="H16" s="137">
        <f t="shared" si="16"/>
        <v>2463422</v>
      </c>
      <c r="I16" s="130" t="str">
        <f t="shared" si="17"/>
        <v>OK</v>
      </c>
      <c r="J16" s="136">
        <v>1239579</v>
      </c>
      <c r="K16" s="137">
        <f t="shared" si="18"/>
        <v>2479158</v>
      </c>
      <c r="L16" s="130" t="str">
        <f t="shared" si="12"/>
        <v>OK</v>
      </c>
      <c r="M16" s="136">
        <v>1240199</v>
      </c>
      <c r="N16" s="137">
        <f t="shared" si="19"/>
        <v>2480398</v>
      </c>
      <c r="O16" s="130" t="str">
        <f t="shared" si="13"/>
        <v>OK</v>
      </c>
      <c r="P16" s="136">
        <v>1240199</v>
      </c>
      <c r="Q16" s="137">
        <f t="shared" si="20"/>
        <v>2480398</v>
      </c>
      <c r="R16" s="130" t="str">
        <f t="shared" si="14"/>
        <v>OK</v>
      </c>
      <c r="S16" s="136"/>
      <c r="T16" s="137">
        <f t="shared" si="21"/>
        <v>0</v>
      </c>
      <c r="U16" s="130" t="str">
        <f t="shared" si="15"/>
        <v>OK</v>
      </c>
      <c r="V16" s="136">
        <v>1232874</v>
      </c>
      <c r="W16" s="137">
        <f t="shared" si="22"/>
        <v>2465748</v>
      </c>
      <c r="X16" s="130" t="str">
        <f t="shared" si="7"/>
        <v>OK</v>
      </c>
      <c r="Y16" s="136">
        <v>1240199</v>
      </c>
      <c r="Z16" s="137">
        <f t="shared" si="23"/>
        <v>2480398</v>
      </c>
      <c r="AA16" s="130" t="str">
        <f t="shared" si="8"/>
        <v>OK</v>
      </c>
      <c r="AB16" s="136">
        <v>1239200</v>
      </c>
      <c r="AC16" s="137">
        <f t="shared" si="24"/>
        <v>2478400</v>
      </c>
      <c r="AD16" s="130" t="str">
        <f t="shared" si="9"/>
        <v>OK</v>
      </c>
    </row>
    <row r="17" spans="1:31" ht="15" x14ac:dyDescent="0.25">
      <c r="A17" s="133">
        <v>1.0900000000000001</v>
      </c>
      <c r="B17" s="134" t="s">
        <v>257</v>
      </c>
      <c r="C17" s="133" t="s">
        <v>4</v>
      </c>
      <c r="D17" s="135">
        <v>2</v>
      </c>
      <c r="E17" s="136">
        <v>636633</v>
      </c>
      <c r="F17" s="137">
        <f t="shared" si="0"/>
        <v>1273266</v>
      </c>
      <c r="G17" s="136">
        <v>632177</v>
      </c>
      <c r="H17" s="137">
        <f t="shared" si="16"/>
        <v>1264354</v>
      </c>
      <c r="I17" s="130" t="str">
        <f t="shared" si="17"/>
        <v>OK</v>
      </c>
      <c r="J17" s="136">
        <v>636315</v>
      </c>
      <c r="K17" s="137">
        <f t="shared" si="18"/>
        <v>1272630</v>
      </c>
      <c r="L17" s="130" t="str">
        <f t="shared" si="12"/>
        <v>OK</v>
      </c>
      <c r="M17" s="136">
        <v>636633</v>
      </c>
      <c r="N17" s="137">
        <f t="shared" si="19"/>
        <v>1273266</v>
      </c>
      <c r="O17" s="130" t="str">
        <f t="shared" si="13"/>
        <v>OK</v>
      </c>
      <c r="P17" s="136">
        <v>636633</v>
      </c>
      <c r="Q17" s="137">
        <f t="shared" si="20"/>
        <v>1273266</v>
      </c>
      <c r="R17" s="130" t="str">
        <f t="shared" si="14"/>
        <v>OK</v>
      </c>
      <c r="S17" s="136"/>
      <c r="T17" s="137">
        <f t="shared" si="21"/>
        <v>0</v>
      </c>
      <c r="U17" s="130" t="str">
        <f t="shared" si="15"/>
        <v>OK</v>
      </c>
      <c r="V17" s="136">
        <v>632873</v>
      </c>
      <c r="W17" s="137">
        <f t="shared" si="22"/>
        <v>1265746</v>
      </c>
      <c r="X17" s="130" t="str">
        <f t="shared" si="7"/>
        <v>OK</v>
      </c>
      <c r="Y17" s="136">
        <v>636633</v>
      </c>
      <c r="Z17" s="137">
        <f t="shared" si="23"/>
        <v>1273266</v>
      </c>
      <c r="AA17" s="130" t="str">
        <f t="shared" si="8"/>
        <v>OK</v>
      </c>
      <c r="AB17" s="136">
        <v>635500</v>
      </c>
      <c r="AC17" s="137">
        <f t="shared" si="24"/>
        <v>1271000</v>
      </c>
      <c r="AD17" s="130" t="str">
        <f t="shared" si="9"/>
        <v>OK</v>
      </c>
    </row>
    <row r="18" spans="1:31" ht="25.5" x14ac:dyDescent="0.25">
      <c r="A18" s="150">
        <v>1.1000000000000001</v>
      </c>
      <c r="B18" s="134" t="s">
        <v>258</v>
      </c>
      <c r="C18" s="133" t="s">
        <v>4</v>
      </c>
      <c r="D18" s="135">
        <v>2</v>
      </c>
      <c r="E18" s="136">
        <v>508477</v>
      </c>
      <c r="F18" s="137">
        <f t="shared" si="0"/>
        <v>1016954</v>
      </c>
      <c r="G18" s="136">
        <v>504918</v>
      </c>
      <c r="H18" s="137">
        <f t="shared" si="16"/>
        <v>1009836</v>
      </c>
      <c r="I18" s="130" t="str">
        <f t="shared" si="17"/>
        <v>OK</v>
      </c>
      <c r="J18" s="136">
        <v>508223</v>
      </c>
      <c r="K18" s="137">
        <f t="shared" si="18"/>
        <v>1016446</v>
      </c>
      <c r="L18" s="130" t="str">
        <f t="shared" si="12"/>
        <v>OK</v>
      </c>
      <c r="M18" s="136">
        <v>508477</v>
      </c>
      <c r="N18" s="137">
        <f t="shared" si="19"/>
        <v>1016954</v>
      </c>
      <c r="O18" s="130" t="str">
        <f t="shared" si="13"/>
        <v>OK</v>
      </c>
      <c r="P18" s="136">
        <v>508477</v>
      </c>
      <c r="Q18" s="137">
        <f t="shared" si="20"/>
        <v>1016954</v>
      </c>
      <c r="R18" s="130" t="str">
        <f t="shared" si="14"/>
        <v>OK</v>
      </c>
      <c r="S18" s="136"/>
      <c r="T18" s="137">
        <f t="shared" si="21"/>
        <v>0</v>
      </c>
      <c r="U18" s="130" t="str">
        <f t="shared" si="15"/>
        <v>OK</v>
      </c>
      <c r="V18" s="136">
        <v>505474</v>
      </c>
      <c r="W18" s="137">
        <f t="shared" si="22"/>
        <v>1010948</v>
      </c>
      <c r="X18" s="130" t="str">
        <f t="shared" si="7"/>
        <v>OK</v>
      </c>
      <c r="Y18" s="136">
        <v>508477</v>
      </c>
      <c r="Z18" s="137">
        <f t="shared" si="23"/>
        <v>1016954</v>
      </c>
      <c r="AA18" s="130" t="str">
        <f t="shared" si="8"/>
        <v>OK</v>
      </c>
      <c r="AB18" s="136">
        <v>507500</v>
      </c>
      <c r="AC18" s="137">
        <f t="shared" si="24"/>
        <v>1015000</v>
      </c>
      <c r="AD18" s="130" t="str">
        <f t="shared" si="9"/>
        <v>OK</v>
      </c>
    </row>
    <row r="19" spans="1:31" ht="15" x14ac:dyDescent="0.25">
      <c r="A19" s="133"/>
      <c r="B19" s="134"/>
      <c r="C19" s="133"/>
      <c r="D19" s="135"/>
      <c r="E19" s="136"/>
      <c r="F19" s="137"/>
      <c r="G19" s="136"/>
      <c r="H19" s="137"/>
      <c r="I19" s="130"/>
      <c r="J19" s="136"/>
      <c r="K19" s="137"/>
      <c r="L19" s="130"/>
      <c r="M19" s="136"/>
      <c r="N19" s="137"/>
      <c r="O19" s="130"/>
      <c r="P19" s="136"/>
      <c r="Q19" s="137"/>
      <c r="R19" s="130"/>
      <c r="S19" s="136"/>
      <c r="T19" s="137"/>
      <c r="U19" s="130"/>
      <c r="V19" s="136"/>
      <c r="W19" s="137"/>
      <c r="X19" s="130"/>
      <c r="Y19" s="136"/>
      <c r="Z19" s="137"/>
      <c r="AA19" s="130"/>
      <c r="AB19" s="136"/>
      <c r="AC19" s="137"/>
      <c r="AD19" s="130"/>
    </row>
    <row r="20" spans="1:31" x14ac:dyDescent="0.25">
      <c r="A20" s="133"/>
      <c r="B20" s="146" t="s">
        <v>36</v>
      </c>
      <c r="C20" s="133"/>
      <c r="D20" s="133"/>
      <c r="E20" s="137"/>
      <c r="F20" s="147">
        <f>SUM(F9:F19)</f>
        <v>63509091</v>
      </c>
      <c r="G20" s="137"/>
      <c r="H20" s="147">
        <f>SUM(H9:H19)</f>
        <v>63064528</v>
      </c>
      <c r="I20" s="133"/>
      <c r="J20" s="137"/>
      <c r="K20" s="147">
        <f>SUM(K9:K19)</f>
        <v>63475214</v>
      </c>
      <c r="L20" s="133"/>
      <c r="M20" s="137"/>
      <c r="N20" s="147">
        <f>SUM(N9:N19)</f>
        <v>63013537</v>
      </c>
      <c r="O20" s="133"/>
      <c r="P20" s="137"/>
      <c r="Q20" s="147">
        <f>SUM(Q9:Q19)</f>
        <v>63010536</v>
      </c>
      <c r="R20" s="133"/>
      <c r="S20" s="137"/>
      <c r="T20" s="147">
        <f>SUM(T9:T19)</f>
        <v>0</v>
      </c>
      <c r="U20" s="133"/>
      <c r="V20" s="137"/>
      <c r="W20" s="147">
        <f>SUM(W9:W19)</f>
        <v>63124979</v>
      </c>
      <c r="X20" s="133"/>
      <c r="Y20" s="137"/>
      <c r="Z20" s="147">
        <f>SUM(Z9:Z19)</f>
        <v>62995945</v>
      </c>
      <c r="AA20" s="133"/>
      <c r="AB20" s="137"/>
      <c r="AC20" s="147">
        <f>SUM(AC9:AC19)</f>
        <v>63213541</v>
      </c>
      <c r="AD20" s="133"/>
      <c r="AE20" s="7"/>
    </row>
    <row r="21" spans="1:31" x14ac:dyDescent="0.25">
      <c r="A21" s="133"/>
      <c r="B21" s="151" t="s">
        <v>77</v>
      </c>
      <c r="C21" s="152">
        <v>0.17</v>
      </c>
      <c r="D21" s="133"/>
      <c r="E21" s="137"/>
      <c r="F21" s="137">
        <f>ROUND(F$20*$C21,0)</f>
        <v>10796545</v>
      </c>
      <c r="G21" s="153">
        <v>0.17</v>
      </c>
      <c r="H21" s="137">
        <f>ROUND(H$20*G21,0)</f>
        <v>10720970</v>
      </c>
      <c r="I21" s="133"/>
      <c r="J21" s="153">
        <v>0.17</v>
      </c>
      <c r="K21" s="137">
        <f>ROUND(K$20*J21,0)</f>
        <v>10790786</v>
      </c>
      <c r="L21" s="133"/>
      <c r="M21" s="153">
        <v>0.17</v>
      </c>
      <c r="N21" s="137">
        <f>ROUND(N$20*M21,0)</f>
        <v>10712301</v>
      </c>
      <c r="O21" s="133"/>
      <c r="P21" s="153">
        <v>0.17</v>
      </c>
      <c r="Q21" s="137">
        <f>ROUND(Q$20*P21,0)</f>
        <v>10711791</v>
      </c>
      <c r="R21" s="133"/>
      <c r="S21" s="153">
        <v>0.17</v>
      </c>
      <c r="T21" s="137">
        <f>ROUND(T$20*S21,0)</f>
        <v>0</v>
      </c>
      <c r="U21" s="133"/>
      <c r="V21" s="153">
        <v>0.17</v>
      </c>
      <c r="W21" s="137">
        <f>ROUND(W$20*V21,0)</f>
        <v>10731246</v>
      </c>
      <c r="X21" s="133"/>
      <c r="Y21" s="153">
        <v>0.17</v>
      </c>
      <c r="Z21" s="137">
        <f>ROUND(Z$20*Y21,0)</f>
        <v>10709311</v>
      </c>
      <c r="AA21" s="133"/>
      <c r="AB21" s="153">
        <v>0.17</v>
      </c>
      <c r="AC21" s="137">
        <f>ROUND(AC$20*AB21,0)</f>
        <v>10746302</v>
      </c>
      <c r="AD21" s="133"/>
      <c r="AE21" s="7"/>
    </row>
    <row r="22" spans="1:31" x14ac:dyDescent="0.25">
      <c r="A22" s="133"/>
      <c r="B22" s="151" t="s">
        <v>37</v>
      </c>
      <c r="C22" s="152">
        <v>0.05</v>
      </c>
      <c r="D22" s="133"/>
      <c r="E22" s="137"/>
      <c r="F22" s="137">
        <f t="shared" ref="F22:F23" si="25">ROUND(F$20*$C22,0)</f>
        <v>3175455</v>
      </c>
      <c r="G22" s="153">
        <v>0.05</v>
      </c>
      <c r="H22" s="137">
        <f>ROUND(H$20*G22,0)</f>
        <v>3153226</v>
      </c>
      <c r="I22" s="133"/>
      <c r="J22" s="153">
        <v>0.05</v>
      </c>
      <c r="K22" s="137">
        <f>ROUND(K$20*J22,0)</f>
        <v>3173761</v>
      </c>
      <c r="L22" s="133"/>
      <c r="M22" s="153">
        <v>0.05</v>
      </c>
      <c r="N22" s="137">
        <f>ROUND(N$20*M22,0)</f>
        <v>3150677</v>
      </c>
      <c r="O22" s="133"/>
      <c r="P22" s="153">
        <v>0.05</v>
      </c>
      <c r="Q22" s="137">
        <f>ROUND(Q$20*P22,0)</f>
        <v>3150527</v>
      </c>
      <c r="R22" s="133"/>
      <c r="S22" s="153">
        <v>0.05</v>
      </c>
      <c r="T22" s="137">
        <f>ROUND(T$20*S22,0)</f>
        <v>0</v>
      </c>
      <c r="U22" s="133"/>
      <c r="V22" s="153">
        <v>0.05</v>
      </c>
      <c r="W22" s="137">
        <f>ROUND(W$20*V22,0)</f>
        <v>3156249</v>
      </c>
      <c r="X22" s="133"/>
      <c r="Y22" s="153">
        <v>0.05</v>
      </c>
      <c r="Z22" s="137">
        <f>ROUND(Z$20*Y22,0)</f>
        <v>3149797</v>
      </c>
      <c r="AA22" s="133"/>
      <c r="AB22" s="153">
        <v>0.05</v>
      </c>
      <c r="AC22" s="137">
        <f>ROUND(AC$20*AB22,0)</f>
        <v>3160677</v>
      </c>
      <c r="AD22" s="133"/>
      <c r="AE22" s="7"/>
    </row>
    <row r="23" spans="1:31" x14ac:dyDescent="0.25">
      <c r="A23" s="133"/>
      <c r="B23" s="151" t="s">
        <v>78</v>
      </c>
      <c r="C23" s="152">
        <v>0.03</v>
      </c>
      <c r="D23" s="133"/>
      <c r="E23" s="137"/>
      <c r="F23" s="137">
        <f t="shared" si="25"/>
        <v>1905273</v>
      </c>
      <c r="G23" s="153">
        <v>0.03</v>
      </c>
      <c r="H23" s="137">
        <f>ROUND(H$20*G23,0)</f>
        <v>1891936</v>
      </c>
      <c r="I23" s="133"/>
      <c r="J23" s="153">
        <v>0.03</v>
      </c>
      <c r="K23" s="137">
        <f>ROUND(K$20*J23,0)</f>
        <v>1904256</v>
      </c>
      <c r="L23" s="133"/>
      <c r="M23" s="153">
        <v>0.03</v>
      </c>
      <c r="N23" s="137">
        <f>ROUND(N$20*M23,0)</f>
        <v>1890406</v>
      </c>
      <c r="O23" s="133"/>
      <c r="P23" s="153">
        <v>0.03</v>
      </c>
      <c r="Q23" s="137">
        <f>ROUND(Q$20*P23,0)</f>
        <v>1890316</v>
      </c>
      <c r="R23" s="133"/>
      <c r="S23" s="153">
        <v>0.03</v>
      </c>
      <c r="T23" s="137">
        <f>ROUND(T$20*S23,0)</f>
        <v>0</v>
      </c>
      <c r="U23" s="133"/>
      <c r="V23" s="153">
        <v>0.03</v>
      </c>
      <c r="W23" s="137">
        <f>ROUND(W$20*V23,0)</f>
        <v>1893749</v>
      </c>
      <c r="X23" s="133"/>
      <c r="Y23" s="153">
        <v>0.03</v>
      </c>
      <c r="Z23" s="137">
        <f>ROUND(Z$20*Y23,0)</f>
        <v>1889878</v>
      </c>
      <c r="AA23" s="133"/>
      <c r="AB23" s="153">
        <v>0.03</v>
      </c>
      <c r="AC23" s="137">
        <f>ROUND(AC$20*AB23,0)</f>
        <v>1896406</v>
      </c>
      <c r="AD23" s="133"/>
      <c r="AE23" s="7"/>
    </row>
    <row r="24" spans="1:31" x14ac:dyDescent="0.25">
      <c r="A24" s="133"/>
      <c r="B24" s="154" t="s">
        <v>38</v>
      </c>
      <c r="C24" s="155">
        <f>SUM(C21:C23)</f>
        <v>0.25</v>
      </c>
      <c r="D24" s="133"/>
      <c r="E24" s="137"/>
      <c r="F24" s="147">
        <f>SUM(F21:F23)</f>
        <v>15877273</v>
      </c>
      <c r="G24" s="153">
        <f>SUM(G21:G23)</f>
        <v>0.25</v>
      </c>
      <c r="H24" s="147">
        <f>SUM(H21:H23)</f>
        <v>15766132</v>
      </c>
      <c r="I24" s="133" t="str">
        <f>+IF(G24&lt;=$C$24,"OK","NO OK")</f>
        <v>OK</v>
      </c>
      <c r="J24" s="153">
        <f>SUM(J21:J23)</f>
        <v>0.25</v>
      </c>
      <c r="K24" s="147">
        <f>SUM(K21:K23)</f>
        <v>15868803</v>
      </c>
      <c r="L24" s="133" t="str">
        <f>+IF(J24&lt;=$C$24,"OK","NO OK")</f>
        <v>OK</v>
      </c>
      <c r="M24" s="153">
        <f>SUM(M21:M23)</f>
        <v>0.25</v>
      </c>
      <c r="N24" s="147">
        <f>SUM(N21:N23)</f>
        <v>15753384</v>
      </c>
      <c r="O24" s="133" t="str">
        <f>+IF(M24&lt;=$C$24,"OK","NO OK")</f>
        <v>OK</v>
      </c>
      <c r="P24" s="153">
        <f>SUM(P21:P23)</f>
        <v>0.25</v>
      </c>
      <c r="Q24" s="147">
        <f>SUM(Q21:Q23)</f>
        <v>15752634</v>
      </c>
      <c r="R24" s="133" t="str">
        <f>+IF(P24&lt;=$C$24,"OK","NO OK")</f>
        <v>OK</v>
      </c>
      <c r="S24" s="153">
        <f>SUM(S21:S23)</f>
        <v>0.25</v>
      </c>
      <c r="T24" s="147">
        <f>SUM(T21:T23)</f>
        <v>0</v>
      </c>
      <c r="U24" s="133" t="str">
        <f>+IF(S24&lt;=$C$24,"OK","NO OK")</f>
        <v>OK</v>
      </c>
      <c r="V24" s="153">
        <f>SUM(V21:V23)</f>
        <v>0.25</v>
      </c>
      <c r="W24" s="147">
        <f>SUM(W21:W23)</f>
        <v>15781244</v>
      </c>
      <c r="X24" s="133" t="str">
        <f>+IF(V24&lt;=$C$24,"OK","NO OK")</f>
        <v>OK</v>
      </c>
      <c r="Y24" s="153">
        <f>SUM(Y21:Y23)</f>
        <v>0.25</v>
      </c>
      <c r="Z24" s="147">
        <f>SUM(Z21:Z23)</f>
        <v>15748986</v>
      </c>
      <c r="AA24" s="133" t="str">
        <f>+IF(Y24&lt;=$C$24,"OK","NO OK")</f>
        <v>OK</v>
      </c>
      <c r="AB24" s="153">
        <f>SUM(AB21:AB23)</f>
        <v>0.25</v>
      </c>
      <c r="AC24" s="147">
        <f>SUM(AC21:AC23)</f>
        <v>15803385</v>
      </c>
      <c r="AD24" s="133" t="str">
        <f>+IF(AB24&lt;=$C$24,"OK","NO OK")</f>
        <v>OK</v>
      </c>
      <c r="AE24" s="7"/>
    </row>
    <row r="25" spans="1:31" x14ac:dyDescent="0.25">
      <c r="A25" s="133"/>
      <c r="B25" s="156" t="s">
        <v>39</v>
      </c>
      <c r="C25" s="157">
        <v>0.19</v>
      </c>
      <c r="D25" s="133"/>
      <c r="E25" s="137"/>
      <c r="F25" s="137">
        <f>ROUND(F22*C25,0)</f>
        <v>603336</v>
      </c>
      <c r="G25" s="153">
        <v>0.19</v>
      </c>
      <c r="H25" s="137">
        <f>ROUND(H22*G25,0)</f>
        <v>599113</v>
      </c>
      <c r="I25" s="133"/>
      <c r="J25" s="153">
        <v>0.19</v>
      </c>
      <c r="K25" s="137">
        <f>ROUND(K22*J25,0)</f>
        <v>603015</v>
      </c>
      <c r="L25" s="133"/>
      <c r="M25" s="153">
        <v>0.19</v>
      </c>
      <c r="N25" s="137">
        <f>ROUND(N22*M25,0)</f>
        <v>598629</v>
      </c>
      <c r="O25" s="133"/>
      <c r="P25" s="153">
        <v>0.19</v>
      </c>
      <c r="Q25" s="137">
        <f>ROUND(Q22*P25,0)</f>
        <v>598600</v>
      </c>
      <c r="R25" s="133"/>
      <c r="S25" s="153">
        <v>0.19</v>
      </c>
      <c r="T25" s="137">
        <f>ROUND(T22*S25,0)</f>
        <v>0</v>
      </c>
      <c r="U25" s="133"/>
      <c r="V25" s="153">
        <v>0.19</v>
      </c>
      <c r="W25" s="137">
        <f>ROUND(W22*V25,0)</f>
        <v>599687</v>
      </c>
      <c r="X25" s="133"/>
      <c r="Y25" s="153">
        <v>0.19</v>
      </c>
      <c r="Z25" s="137">
        <f>ROUND(Z22*Y25,0)</f>
        <v>598461</v>
      </c>
      <c r="AA25" s="133"/>
      <c r="AB25" s="153">
        <v>0.19</v>
      </c>
      <c r="AC25" s="137">
        <f>ROUND(AC22*AB25,0)</f>
        <v>600529</v>
      </c>
      <c r="AD25" s="133"/>
      <c r="AE25" s="7"/>
    </row>
    <row r="26" spans="1:31" x14ac:dyDescent="0.25">
      <c r="A26" s="133"/>
      <c r="B26" s="158" t="s">
        <v>169</v>
      </c>
      <c r="C26" s="133"/>
      <c r="D26" s="39"/>
      <c r="E26" s="137"/>
      <c r="F26" s="147">
        <f>F20+F24+F25</f>
        <v>79989700</v>
      </c>
      <c r="G26" s="159"/>
      <c r="I26" s="133"/>
      <c r="J26" s="159"/>
      <c r="L26" s="133"/>
      <c r="M26" s="159"/>
      <c r="O26" s="133"/>
      <c r="P26" s="159"/>
      <c r="R26" s="133"/>
      <c r="S26" s="159"/>
      <c r="U26" s="133"/>
      <c r="V26" s="159"/>
      <c r="X26" s="133"/>
      <c r="Y26" s="159"/>
      <c r="AA26" s="133"/>
      <c r="AB26" s="159"/>
      <c r="AD26" s="133"/>
      <c r="AE26" s="7"/>
    </row>
    <row r="27" spans="1:31" x14ac:dyDescent="0.2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7"/>
    </row>
    <row r="28" spans="1:31" ht="15" x14ac:dyDescent="0.25">
      <c r="A28" s="133"/>
      <c r="B28" s="160" t="s">
        <v>138</v>
      </c>
      <c r="C28" s="133"/>
      <c r="D28" s="133"/>
      <c r="E28" s="133"/>
      <c r="F28" s="133"/>
      <c r="G28" s="133"/>
      <c r="H28" s="131">
        <f>H20+H24+H25</f>
        <v>79429773</v>
      </c>
      <c r="I28" s="130" t="str">
        <f>+IF(H28&lt;=$F26,"OK","NO OK")</f>
        <v>OK</v>
      </c>
      <c r="J28" s="133"/>
      <c r="K28" s="131">
        <f>K20+K24+K25</f>
        <v>79947032</v>
      </c>
      <c r="L28" s="130" t="str">
        <f>+IF(K28&lt;=$F26,"OK","NO OK")</f>
        <v>OK</v>
      </c>
      <c r="M28" s="133"/>
      <c r="N28" s="131">
        <f>N20+N24+N25</f>
        <v>79365550</v>
      </c>
      <c r="O28" s="130" t="str">
        <f>+IF(N28&lt;=$F26,"OK","NO OK")</f>
        <v>OK</v>
      </c>
      <c r="P28" s="133"/>
      <c r="Q28" s="131">
        <f>Q20+Q24+Q25</f>
        <v>79361770</v>
      </c>
      <c r="R28" s="130" t="str">
        <f>+IF(Q28&lt;=$F26,"OK","NO OK")</f>
        <v>OK</v>
      </c>
      <c r="S28" s="133"/>
      <c r="T28" s="131">
        <f>T20+T24+T25</f>
        <v>0</v>
      </c>
      <c r="U28" s="130" t="str">
        <f>+IF(T28&lt;=$F26,"OK","NO OK")</f>
        <v>OK</v>
      </c>
      <c r="V28" s="133"/>
      <c r="W28" s="131">
        <f>W20+W24+W25</f>
        <v>79505910</v>
      </c>
      <c r="X28" s="130" t="str">
        <f>+IF(W28&lt;=$F26,"OK","NO OK")</f>
        <v>OK</v>
      </c>
      <c r="Y28" s="133"/>
      <c r="Z28" s="131">
        <f>Z20+Z24+Z25</f>
        <v>79343392</v>
      </c>
      <c r="AA28" s="130" t="str">
        <f>+IF(Z28&lt;=$F26,"OK","NO OK")</f>
        <v>OK</v>
      </c>
      <c r="AB28" s="133"/>
      <c r="AC28" s="131">
        <f>AC20+AC24+AC25</f>
        <v>79617455</v>
      </c>
      <c r="AD28" s="130" t="str">
        <f>+IF(AC28&lt;=$F26,"OK","NO OK")</f>
        <v>OK</v>
      </c>
      <c r="AE28" s="7"/>
    </row>
    <row r="29" spans="1:31" ht="15" x14ac:dyDescent="0.25">
      <c r="A29" s="133"/>
      <c r="B29" s="160" t="s">
        <v>139</v>
      </c>
      <c r="C29" s="133"/>
      <c r="D29" s="133"/>
      <c r="E29" s="133"/>
      <c r="F29" s="133"/>
      <c r="G29" s="133"/>
      <c r="H29" s="161">
        <f>+ROUND(H28/$F26,4)</f>
        <v>0.99299999999999999</v>
      </c>
      <c r="I29" s="130" t="str">
        <f>+IF(H29&gt;=95%,"OK","NO OK")</f>
        <v>OK</v>
      </c>
      <c r="J29" s="133"/>
      <c r="K29" s="161">
        <f>+ROUND(K28/$F26,4)</f>
        <v>0.99950000000000006</v>
      </c>
      <c r="L29" s="130" t="str">
        <f>+IF(K29&gt;=95%,"OK","NO OK")</f>
        <v>OK</v>
      </c>
      <c r="M29" s="133"/>
      <c r="N29" s="161">
        <f>+ROUND(N28/$F26,4)</f>
        <v>0.99219999999999997</v>
      </c>
      <c r="O29" s="130" t="str">
        <f>+IF(N29&gt;=95%,"OK","NO OK")</f>
        <v>OK</v>
      </c>
      <c r="P29" s="133"/>
      <c r="Q29" s="161">
        <f>+ROUND(Q28/$F26,4)</f>
        <v>0.99209999999999998</v>
      </c>
      <c r="R29" s="130" t="str">
        <f>+IF(Q29&gt;=95%,"OK","NO OK")</f>
        <v>OK</v>
      </c>
      <c r="S29" s="133"/>
      <c r="T29" s="161">
        <f>+ROUND(T28/$F26,4)</f>
        <v>0</v>
      </c>
      <c r="U29" s="130" t="str">
        <f>+IF(T29&gt;=95%,"OK","NO OK")</f>
        <v>NO OK</v>
      </c>
      <c r="V29" s="133"/>
      <c r="W29" s="161">
        <f>+ROUND(W28/$F26,4)</f>
        <v>0.99399999999999999</v>
      </c>
      <c r="X29" s="130" t="str">
        <f>+IF(W29&gt;=95%,"OK","NO OK")</f>
        <v>OK</v>
      </c>
      <c r="Y29" s="133"/>
      <c r="Z29" s="161">
        <f>+ROUND(Z28/$F26,4)</f>
        <v>0.9919</v>
      </c>
      <c r="AA29" s="130" t="str">
        <f>+IF(Z29&gt;=95%,"OK","NO OK")</f>
        <v>OK</v>
      </c>
      <c r="AB29" s="133"/>
      <c r="AC29" s="161">
        <f>+ROUND(AC28/$F26,4)</f>
        <v>0.99529999999999996</v>
      </c>
      <c r="AD29" s="130" t="str">
        <f>+IF(AC29&gt;=95%,"OK","NO OK")</f>
        <v>OK</v>
      </c>
      <c r="AE29" s="7"/>
    </row>
    <row r="30" spans="1:31" x14ac:dyDescent="0.25">
      <c r="A30" s="133"/>
      <c r="B30" s="160" t="s">
        <v>140</v>
      </c>
      <c r="C30" s="133"/>
      <c r="D30" s="133"/>
      <c r="E30" s="133"/>
      <c r="F30" s="133"/>
      <c r="G30" s="133"/>
      <c r="H30" s="147">
        <v>79429773</v>
      </c>
      <c r="I30" s="133"/>
      <c r="J30" s="133"/>
      <c r="K30" s="147">
        <v>79947033</v>
      </c>
      <c r="L30" s="133"/>
      <c r="M30" s="133"/>
      <c r="N30" s="147">
        <v>79365550</v>
      </c>
      <c r="O30" s="133"/>
      <c r="P30" s="133"/>
      <c r="Q30" s="147">
        <v>79361770</v>
      </c>
      <c r="R30" s="133"/>
      <c r="S30" s="133"/>
      <c r="T30" s="147">
        <v>0</v>
      </c>
      <c r="U30" s="133"/>
      <c r="V30" s="133"/>
      <c r="W30" s="147">
        <v>79505910</v>
      </c>
      <c r="X30" s="133"/>
      <c r="Y30" s="133"/>
      <c r="Z30" s="147">
        <v>79343393</v>
      </c>
      <c r="AA30" s="133"/>
      <c r="AB30" s="133"/>
      <c r="AC30" s="147">
        <v>79617455</v>
      </c>
      <c r="AD30" s="133"/>
      <c r="AE30" s="7"/>
    </row>
    <row r="31" spans="1:31" x14ac:dyDescent="0.25">
      <c r="A31" s="133"/>
      <c r="B31" s="160" t="s">
        <v>141</v>
      </c>
      <c r="C31" s="133"/>
      <c r="D31" s="133"/>
      <c r="E31" s="133"/>
      <c r="F31" s="133"/>
      <c r="G31" s="133"/>
      <c r="H31" s="147">
        <f>+ABS(H28-H30)</f>
        <v>0</v>
      </c>
      <c r="I31" s="133"/>
      <c r="J31" s="133"/>
      <c r="K31" s="147">
        <f>+ABS(K28-K30)</f>
        <v>1</v>
      </c>
      <c r="L31" s="133"/>
      <c r="M31" s="133"/>
      <c r="N31" s="147">
        <f>+ABS(N28-N30)</f>
        <v>0</v>
      </c>
      <c r="O31" s="133"/>
      <c r="P31" s="133"/>
      <c r="Q31" s="147">
        <f>+ABS(Q28-Q30)</f>
        <v>0</v>
      </c>
      <c r="R31" s="133"/>
      <c r="S31" s="133"/>
      <c r="T31" s="147">
        <f>+ABS(T28-T30)</f>
        <v>0</v>
      </c>
      <c r="U31" s="133"/>
      <c r="V31" s="133"/>
      <c r="W31" s="147">
        <f>+ABS(W28-W30)</f>
        <v>0</v>
      </c>
      <c r="X31" s="133"/>
      <c r="Y31" s="133"/>
      <c r="Z31" s="147">
        <f>+ABS(Z28-Z30)</f>
        <v>1</v>
      </c>
      <c r="AA31" s="133"/>
      <c r="AB31" s="133"/>
      <c r="AC31" s="147">
        <f>+ABS(AC28-AC30)</f>
        <v>0</v>
      </c>
      <c r="AD31" s="133"/>
      <c r="AE31" s="7"/>
    </row>
    <row r="32" spans="1:31" ht="15" x14ac:dyDescent="0.25">
      <c r="A32" s="133"/>
      <c r="B32" s="160" t="s">
        <v>142</v>
      </c>
      <c r="C32" s="133"/>
      <c r="D32" s="133"/>
      <c r="E32" s="133"/>
      <c r="F32" s="133"/>
      <c r="G32" s="133"/>
      <c r="H32" s="162">
        <f>+H31/H30</f>
        <v>0</v>
      </c>
      <c r="I32" s="132" t="str">
        <f>+IF(H32&gt;0.1%,"NO OK","OK")</f>
        <v>OK</v>
      </c>
      <c r="J32" s="133"/>
      <c r="K32" s="162">
        <f>+K31/K30</f>
        <v>1.2508281576878532E-8</v>
      </c>
      <c r="L32" s="132" t="str">
        <f>+IF(K32&gt;0.1%,"NO OK","OK")</f>
        <v>OK</v>
      </c>
      <c r="M32" s="133"/>
      <c r="N32" s="162">
        <f>+N31/N30</f>
        <v>0</v>
      </c>
      <c r="O32" s="132" t="str">
        <f>+IF(N32&gt;0.1%,"NO OK","OK")</f>
        <v>OK</v>
      </c>
      <c r="P32" s="133"/>
      <c r="Q32" s="162">
        <f>+Q31/Q30</f>
        <v>0</v>
      </c>
      <c r="R32" s="132" t="str">
        <f>+IF(Q32&gt;0.1%,"NO OK","OK")</f>
        <v>OK</v>
      </c>
      <c r="S32" s="133"/>
      <c r="T32" s="162" t="e">
        <f>+T31/T30</f>
        <v>#DIV/0!</v>
      </c>
      <c r="U32" s="132" t="e">
        <f>+IF(T32&gt;0.1%,"NO OK","OK")</f>
        <v>#DIV/0!</v>
      </c>
      <c r="V32" s="133"/>
      <c r="W32" s="162">
        <f>+W31/W30</f>
        <v>0</v>
      </c>
      <c r="X32" s="132" t="str">
        <f>+IF(W32&gt;0.1%,"NO OK","OK")</f>
        <v>OK</v>
      </c>
      <c r="Y32" s="133"/>
      <c r="Z32" s="162">
        <f>+Z31/Z30</f>
        <v>1.2603443868350829E-8</v>
      </c>
      <c r="AA32" s="132" t="str">
        <f>+IF(Z32&gt;0.1%,"NO OK","OK")</f>
        <v>OK</v>
      </c>
      <c r="AB32" s="133"/>
      <c r="AC32" s="162">
        <f>+AC31/AC30</f>
        <v>0</v>
      </c>
      <c r="AD32" s="132" t="str">
        <f>+IF(AC32&gt;0.1%,"NO OK","OK")</f>
        <v>OK</v>
      </c>
      <c r="AE32" s="7"/>
    </row>
    <row r="33" spans="1:31" ht="15" x14ac:dyDescent="0.25">
      <c r="A33" s="133"/>
      <c r="B33" s="160" t="s">
        <v>143</v>
      </c>
      <c r="C33" s="133"/>
      <c r="D33" s="133"/>
      <c r="E33" s="133"/>
      <c r="F33" s="133"/>
      <c r="G33" s="133"/>
      <c r="H33" s="133"/>
      <c r="I33" s="132" t="s">
        <v>89</v>
      </c>
      <c r="J33" s="133"/>
      <c r="K33" s="133"/>
      <c r="L33" s="132" t="s">
        <v>89</v>
      </c>
      <c r="M33" s="133"/>
      <c r="N33" s="133"/>
      <c r="O33" s="132" t="s">
        <v>89</v>
      </c>
      <c r="P33" s="133"/>
      <c r="Q33" s="133"/>
      <c r="R33" s="132" t="s">
        <v>89</v>
      </c>
      <c r="S33" s="133"/>
      <c r="T33" s="133"/>
      <c r="U33" s="132" t="s">
        <v>89</v>
      </c>
      <c r="V33" s="133"/>
      <c r="W33" s="133"/>
      <c r="X33" s="132" t="s">
        <v>89</v>
      </c>
      <c r="Y33" s="133"/>
      <c r="Z33" s="133"/>
      <c r="AA33" s="132" t="s">
        <v>89</v>
      </c>
      <c r="AB33" s="133"/>
      <c r="AC33" s="133"/>
      <c r="AD33" s="132" t="s">
        <v>89</v>
      </c>
      <c r="AE33" s="7"/>
    </row>
    <row r="34" spans="1:31" ht="15" x14ac:dyDescent="0.25">
      <c r="A34" s="133"/>
      <c r="B34" s="160" t="s">
        <v>144</v>
      </c>
      <c r="C34" s="133"/>
      <c r="D34" s="133"/>
      <c r="E34" s="133"/>
      <c r="F34" s="133"/>
      <c r="G34" s="345" t="str">
        <f>+IF(I28="OK",IF(I29="OK",IF(I32="OK",IF(I33="OK",IF(I24="OK","SI","NO"),"NO"),"NO"),"NO"),"NO")</f>
        <v>SI</v>
      </c>
      <c r="H34" s="346"/>
      <c r="I34" s="347"/>
      <c r="J34" s="345" t="str">
        <f>+IF(L28="OK",IF(L29="OK",IF(L32="OK",IF(L33="OK",IF(L24="OK","SI","NO"),"NO"),"NO"),"NO"),"NO")</f>
        <v>SI</v>
      </c>
      <c r="K34" s="346"/>
      <c r="L34" s="347"/>
      <c r="M34" s="345" t="str">
        <f>+IF(O28="OK",IF(O29="OK",IF(O32="OK",IF(O33="OK",IF(O24="OK","SI","NO"),"NO"),"NO"),"NO"),"NO")</f>
        <v>SI</v>
      </c>
      <c r="N34" s="346"/>
      <c r="O34" s="347"/>
      <c r="P34" s="345" t="str">
        <f>+IF(R28="OK",IF(R29="OK",IF(R32="OK",IF(R33="OK",IF(R24="OK","SI","NO"),"NO"),"NO"),"NO"),"NO")</f>
        <v>SI</v>
      </c>
      <c r="Q34" s="346"/>
      <c r="R34" s="347"/>
      <c r="S34" s="345" t="str">
        <f>+IF(U28="OK",IF(U29="OK",IF(U32="OK",IF(U33="OK",IF(U24="OK","SI","NO"),"NO"),"NO"),"NO"),"NO")</f>
        <v>NO</v>
      </c>
      <c r="T34" s="346"/>
      <c r="U34" s="347"/>
      <c r="V34" s="345" t="str">
        <f>+IF(X28="OK",IF(X29="OK",IF(X32="OK",IF(X33="OK",IF(X24="OK","SI","NO"),"NO"),"NO"),"NO"),"NO")</f>
        <v>SI</v>
      </c>
      <c r="W34" s="346"/>
      <c r="X34" s="347"/>
      <c r="Y34" s="345" t="str">
        <f>+IF(AA28="OK",IF(AA29="OK",IF(AA32="OK",IF(AA33="OK",IF(AA24="OK","SI","NO"),"NO"),"NO"),"NO"),"NO")</f>
        <v>SI</v>
      </c>
      <c r="Z34" s="346"/>
      <c r="AA34" s="347"/>
      <c r="AB34" s="345" t="str">
        <f>+IF(AD28="OK",IF(AD29="OK",IF(AD32="OK",IF(AD33="OK",IF(AD24="OK","SI","NO"),"NO"),"NO"),"NO"),"NO")</f>
        <v>SI</v>
      </c>
      <c r="AC34" s="346"/>
      <c r="AD34" s="347"/>
      <c r="AE34" s="7"/>
    </row>
    <row r="35" spans="1:31" x14ac:dyDescent="0.25">
      <c r="AE35" s="7"/>
    </row>
    <row r="36" spans="1:31" ht="15.75" x14ac:dyDescent="0.25">
      <c r="B36" s="87" t="s">
        <v>114</v>
      </c>
      <c r="G36" s="87"/>
      <c r="H36" s="95"/>
      <c r="I36" s="95"/>
      <c r="J36" s="87"/>
      <c r="K36" s="95"/>
      <c r="L36" s="95"/>
      <c r="M36" s="87"/>
      <c r="N36" s="95"/>
      <c r="O36" s="95"/>
      <c r="P36" s="87"/>
      <c r="Q36" s="95"/>
      <c r="R36" s="95"/>
      <c r="S36" s="87"/>
      <c r="T36" s="95"/>
      <c r="U36" s="95"/>
      <c r="V36" s="87"/>
      <c r="W36" s="95"/>
      <c r="X36" s="95"/>
      <c r="Y36" s="87"/>
      <c r="Z36" s="95"/>
      <c r="AA36" s="95"/>
      <c r="AB36" s="87"/>
      <c r="AC36" s="95"/>
      <c r="AD36" s="95"/>
      <c r="AE36" s="7"/>
    </row>
    <row r="37" spans="1:31" x14ac:dyDescent="0.25">
      <c r="G37" s="94"/>
      <c r="H37" s="95"/>
      <c r="I37" s="95"/>
      <c r="J37" s="94"/>
      <c r="K37" s="95"/>
      <c r="L37" s="95"/>
      <c r="M37" s="94"/>
      <c r="N37" s="95"/>
      <c r="O37" s="95"/>
      <c r="P37" s="94"/>
      <c r="Q37" s="95"/>
      <c r="R37" s="95"/>
      <c r="S37" s="94"/>
      <c r="T37" s="95"/>
      <c r="U37" s="95"/>
      <c r="V37" s="94"/>
      <c r="W37" s="95"/>
      <c r="X37" s="95"/>
      <c r="Y37" s="94"/>
      <c r="Z37" s="95"/>
      <c r="AA37" s="95"/>
      <c r="AB37" s="94"/>
      <c r="AC37" s="95"/>
      <c r="AD37" s="95"/>
    </row>
    <row r="38" spans="1:31" x14ac:dyDescent="0.25">
      <c r="G38" s="94"/>
      <c r="H38" s="95"/>
      <c r="I38" s="95"/>
      <c r="J38" s="94"/>
      <c r="K38" s="95"/>
      <c r="L38" s="95"/>
      <c r="M38" s="94"/>
      <c r="N38" s="95"/>
      <c r="O38" s="95"/>
      <c r="P38" s="94"/>
      <c r="Q38" s="95"/>
      <c r="R38" s="95"/>
      <c r="S38" s="94"/>
      <c r="T38" s="95"/>
      <c r="U38" s="95"/>
      <c r="V38" s="94"/>
      <c r="W38" s="95"/>
      <c r="X38" s="95"/>
      <c r="Y38" s="94"/>
      <c r="Z38" s="95"/>
      <c r="AA38" s="95"/>
      <c r="AB38" s="94"/>
      <c r="AC38" s="95"/>
      <c r="AD38" s="95"/>
    </row>
    <row r="39" spans="1:31" x14ac:dyDescent="0.25">
      <c r="G39" s="94"/>
      <c r="H39" s="95"/>
      <c r="I39" s="95"/>
      <c r="J39" s="94"/>
      <c r="K39" s="95"/>
      <c r="L39" s="95"/>
      <c r="M39" s="94"/>
      <c r="N39" s="95"/>
      <c r="O39" s="95"/>
      <c r="P39" s="94"/>
      <c r="Q39" s="95"/>
      <c r="R39" s="95"/>
      <c r="S39" s="94"/>
      <c r="T39" s="95"/>
      <c r="U39" s="95"/>
      <c r="V39" s="94"/>
      <c r="W39" s="95"/>
      <c r="X39" s="95"/>
      <c r="Y39" s="94"/>
      <c r="Z39" s="95"/>
      <c r="AA39" s="95"/>
      <c r="AB39" s="94"/>
      <c r="AC39" s="95"/>
      <c r="AD39" s="95"/>
    </row>
    <row r="40" spans="1:31" ht="15.75" x14ac:dyDescent="0.25">
      <c r="B40" s="97" t="s">
        <v>115</v>
      </c>
      <c r="C40" s="97"/>
      <c r="G40" s="97"/>
      <c r="H40" s="95"/>
      <c r="I40" s="97"/>
      <c r="J40" s="97"/>
      <c r="K40" s="95"/>
      <c r="L40" s="97"/>
      <c r="M40" s="97"/>
      <c r="N40" s="95"/>
      <c r="O40" s="97"/>
      <c r="P40" s="97"/>
      <c r="Q40" s="95"/>
      <c r="R40" s="97"/>
      <c r="S40" s="97"/>
      <c r="T40" s="95"/>
      <c r="U40" s="97"/>
      <c r="V40" s="97"/>
      <c r="W40" s="95"/>
      <c r="X40" s="97"/>
      <c r="Y40" s="97"/>
      <c r="Z40" s="95"/>
      <c r="AA40" s="97"/>
      <c r="AB40" s="97"/>
      <c r="AC40" s="95"/>
      <c r="AD40" s="97"/>
    </row>
    <row r="41" spans="1:31" ht="15.75" x14ac:dyDescent="0.25">
      <c r="B41" s="98" t="s">
        <v>120</v>
      </c>
      <c r="C41" s="98"/>
      <c r="G41" s="98"/>
      <c r="H41" s="95"/>
      <c r="I41" s="98"/>
      <c r="J41" s="98"/>
      <c r="K41" s="95"/>
      <c r="L41" s="98"/>
      <c r="M41" s="98"/>
      <c r="N41" s="95"/>
      <c r="O41" s="98"/>
      <c r="P41" s="98"/>
      <c r="Q41" s="95"/>
      <c r="R41" s="98"/>
      <c r="S41" s="98"/>
      <c r="T41" s="95"/>
      <c r="U41" s="98"/>
      <c r="V41" s="98"/>
      <c r="W41" s="95"/>
      <c r="X41" s="98"/>
      <c r="Y41" s="98"/>
      <c r="Z41" s="95"/>
      <c r="AA41" s="98"/>
      <c r="AB41" s="98"/>
      <c r="AC41" s="95"/>
      <c r="AD41" s="98"/>
    </row>
    <row r="42" spans="1:31" ht="15.75" x14ac:dyDescent="0.25">
      <c r="B42" s="98"/>
      <c r="G42" s="98"/>
      <c r="H42" s="95"/>
      <c r="I42" s="95"/>
      <c r="J42" s="98"/>
      <c r="K42" s="95"/>
      <c r="L42" s="95"/>
      <c r="M42" s="98"/>
      <c r="N42" s="95"/>
      <c r="O42" s="95"/>
      <c r="P42" s="98"/>
      <c r="Q42" s="95"/>
      <c r="R42" s="95"/>
      <c r="S42" s="98"/>
      <c r="T42" s="95"/>
      <c r="U42" s="95"/>
      <c r="V42" s="98"/>
      <c r="W42" s="95"/>
      <c r="X42" s="95"/>
      <c r="Y42" s="98"/>
      <c r="Z42" s="95"/>
      <c r="AA42" s="95"/>
      <c r="AB42" s="98"/>
      <c r="AC42" s="95"/>
      <c r="AD42" s="95"/>
    </row>
    <row r="43" spans="1:31" ht="15.75" x14ac:dyDescent="0.25">
      <c r="B43" s="98"/>
      <c r="G43" s="98"/>
      <c r="H43" s="99"/>
      <c r="I43" s="99"/>
      <c r="J43" s="98"/>
      <c r="K43" s="99"/>
      <c r="L43" s="99"/>
      <c r="M43" s="98"/>
      <c r="N43" s="99"/>
      <c r="O43" s="99"/>
      <c r="P43" s="98"/>
      <c r="Q43" s="99"/>
      <c r="R43" s="99"/>
      <c r="S43" s="98"/>
      <c r="T43" s="99"/>
      <c r="U43" s="99"/>
      <c r="V43" s="98"/>
      <c r="W43" s="99"/>
      <c r="X43" s="99"/>
      <c r="Y43" s="98"/>
      <c r="Z43" s="99"/>
      <c r="AA43" s="99"/>
      <c r="AB43" s="98"/>
      <c r="AC43" s="99"/>
      <c r="AD43" s="99"/>
    </row>
    <row r="44" spans="1:31" ht="15.75" x14ac:dyDescent="0.25">
      <c r="B44" s="98"/>
      <c r="G44" s="98"/>
      <c r="H44" s="99"/>
      <c r="I44" s="99"/>
      <c r="J44" s="98"/>
      <c r="K44" s="99"/>
      <c r="L44" s="99"/>
      <c r="M44" s="98"/>
      <c r="N44" s="99"/>
      <c r="O44" s="99"/>
      <c r="P44" s="98"/>
      <c r="Q44" s="99"/>
      <c r="R44" s="99"/>
      <c r="S44" s="98"/>
      <c r="T44" s="99"/>
      <c r="U44" s="99"/>
      <c r="V44" s="98"/>
      <c r="W44" s="99"/>
      <c r="X44" s="99"/>
      <c r="Y44" s="98"/>
      <c r="Z44" s="99"/>
      <c r="AA44" s="99"/>
      <c r="AB44" s="98"/>
      <c r="AC44" s="99"/>
      <c r="AD44" s="99"/>
    </row>
    <row r="45" spans="1:31" ht="15.75" x14ac:dyDescent="0.25">
      <c r="B45" s="97" t="s">
        <v>117</v>
      </c>
      <c r="C45" s="97"/>
      <c r="G45" s="97"/>
      <c r="H45" s="97"/>
      <c r="I45" s="97"/>
      <c r="J45" s="97"/>
      <c r="K45" s="97"/>
      <c r="L45" s="97"/>
      <c r="M45" s="97"/>
      <c r="N45" s="97"/>
      <c r="O45" s="97"/>
      <c r="P45" s="97"/>
      <c r="Q45" s="97"/>
      <c r="R45" s="97"/>
      <c r="S45" s="97"/>
      <c r="T45" s="97"/>
      <c r="U45" s="97"/>
      <c r="V45" s="97"/>
      <c r="W45" s="97"/>
      <c r="X45" s="97"/>
      <c r="Y45" s="97"/>
      <c r="Z45" s="97"/>
      <c r="AA45" s="97"/>
      <c r="AB45" s="97"/>
      <c r="AC45" s="97"/>
      <c r="AD45" s="97"/>
    </row>
    <row r="46" spans="1:31" ht="15.75" x14ac:dyDescent="0.25">
      <c r="B46" s="98" t="s">
        <v>118</v>
      </c>
      <c r="C46" s="98"/>
      <c r="G46" s="98"/>
      <c r="H46" s="99"/>
      <c r="I46" s="99"/>
      <c r="J46" s="98"/>
      <c r="K46" s="99"/>
      <c r="L46" s="99"/>
      <c r="M46" s="98"/>
      <c r="N46" s="99"/>
      <c r="O46" s="99"/>
      <c r="P46" s="98"/>
      <c r="Q46" s="99"/>
      <c r="R46" s="99"/>
      <c r="S46" s="98"/>
      <c r="T46" s="99"/>
      <c r="U46" s="99"/>
      <c r="V46" s="98"/>
      <c r="W46" s="99"/>
      <c r="X46" s="99"/>
      <c r="Y46" s="98"/>
      <c r="Z46" s="99"/>
      <c r="AA46" s="99"/>
      <c r="AB46" s="98"/>
      <c r="AC46" s="99"/>
      <c r="AD46" s="99"/>
    </row>
    <row r="47" spans="1:31" ht="15.75" x14ac:dyDescent="0.25">
      <c r="B47" s="98" t="s">
        <v>119</v>
      </c>
      <c r="G47" s="98"/>
      <c r="H47" s="99"/>
      <c r="I47" s="99"/>
      <c r="J47" s="98"/>
      <c r="K47" s="99"/>
      <c r="L47" s="99"/>
      <c r="M47" s="98"/>
      <c r="N47" s="99"/>
      <c r="O47" s="99"/>
      <c r="P47" s="98"/>
      <c r="Q47" s="99"/>
      <c r="R47" s="99"/>
      <c r="S47" s="98"/>
      <c r="T47" s="99"/>
      <c r="U47" s="99"/>
      <c r="V47" s="98"/>
      <c r="W47" s="99"/>
      <c r="X47" s="99"/>
      <c r="Y47" s="98"/>
      <c r="Z47" s="99"/>
      <c r="AA47" s="99"/>
      <c r="AB47" s="98"/>
      <c r="AC47" s="99"/>
      <c r="AD47" s="99"/>
    </row>
  </sheetData>
  <mergeCells count="45">
    <mergeCell ref="A1:F1"/>
    <mergeCell ref="A2:F2"/>
    <mergeCell ref="A3:F4"/>
    <mergeCell ref="G3:I4"/>
    <mergeCell ref="A5:F5"/>
    <mergeCell ref="G5:I5"/>
    <mergeCell ref="A6:F6"/>
    <mergeCell ref="G6:G7"/>
    <mergeCell ref="H6:H7"/>
    <mergeCell ref="J3:L4"/>
    <mergeCell ref="J5:L5"/>
    <mergeCell ref="J6:J7"/>
    <mergeCell ref="K6:K7"/>
    <mergeCell ref="M3:O4"/>
    <mergeCell ref="M5:O5"/>
    <mergeCell ref="P34:R34"/>
    <mergeCell ref="N6:N7"/>
    <mergeCell ref="G34:I34"/>
    <mergeCell ref="J34:L34"/>
    <mergeCell ref="M34:O34"/>
    <mergeCell ref="M6:M7"/>
    <mergeCell ref="P3:R4"/>
    <mergeCell ref="P5:R5"/>
    <mergeCell ref="P6:P7"/>
    <mergeCell ref="Q6:Q7"/>
    <mergeCell ref="S3:U4"/>
    <mergeCell ref="S5:U5"/>
    <mergeCell ref="S6:S7"/>
    <mergeCell ref="T6:T7"/>
    <mergeCell ref="S34:U34"/>
    <mergeCell ref="V3:X4"/>
    <mergeCell ref="V5:X5"/>
    <mergeCell ref="V6:V7"/>
    <mergeCell ref="W6:W7"/>
    <mergeCell ref="V34:X34"/>
    <mergeCell ref="Y3:AA4"/>
    <mergeCell ref="Y5:AA5"/>
    <mergeCell ref="Y6:Y7"/>
    <mergeCell ref="Z6:Z7"/>
    <mergeCell ref="Y34:AA34"/>
    <mergeCell ref="AB3:AD4"/>
    <mergeCell ref="AB5:AD5"/>
    <mergeCell ref="AB6:AB7"/>
    <mergeCell ref="AC6:AC7"/>
    <mergeCell ref="AB34:AD34"/>
  </mergeCells>
  <conditionalFormatting sqref="I10:I19 L10:L19 O10:O19 R10:R19 U10:U19">
    <cfRule type="containsText" dxfId="51" priority="67" operator="containsText" text="NO OK">
      <formula>NOT(ISERROR(SEARCH("NO OK",I10)))</formula>
    </cfRule>
  </conditionalFormatting>
  <conditionalFormatting sqref="L28:L29">
    <cfRule type="containsText" dxfId="50" priority="48" operator="containsText" text="NO OK">
      <formula>NOT(ISERROR(SEARCH("NO OK",L28)))</formula>
    </cfRule>
  </conditionalFormatting>
  <conditionalFormatting sqref="I32">
    <cfRule type="containsText" dxfId="49" priority="66" operator="containsText" text="NO OK">
      <formula>NOT(ISERROR(SEARCH("NO OK",I32)))</formula>
    </cfRule>
  </conditionalFormatting>
  <conditionalFormatting sqref="I28:I29">
    <cfRule type="containsText" dxfId="48" priority="65" operator="containsText" text="NO OK">
      <formula>NOT(ISERROR(SEARCH("NO OK",I28)))</formula>
    </cfRule>
  </conditionalFormatting>
  <conditionalFormatting sqref="I33">
    <cfRule type="containsText" dxfId="47" priority="64" operator="containsText" text="NO OK">
      <formula>NOT(ISERROR(SEARCH("NO OK",I33)))</formula>
    </cfRule>
  </conditionalFormatting>
  <conditionalFormatting sqref="L32">
    <cfRule type="containsText" dxfId="46" priority="49" operator="containsText" text="NO OK">
      <formula>NOT(ISERROR(SEARCH("NO OK",L32)))</formula>
    </cfRule>
  </conditionalFormatting>
  <conditionalFormatting sqref="L33">
    <cfRule type="containsText" dxfId="45" priority="47" operator="containsText" text="NO OK">
      <formula>NOT(ISERROR(SEARCH("NO OK",L33)))</formula>
    </cfRule>
  </conditionalFormatting>
  <conditionalFormatting sqref="I24">
    <cfRule type="cellIs" dxfId="44" priority="56" operator="equal">
      <formula>"NO OK"</formula>
    </cfRule>
  </conditionalFormatting>
  <conditionalFormatting sqref="G34">
    <cfRule type="containsText" dxfId="43" priority="53" operator="containsText" text="NO">
      <formula>NOT(ISERROR(SEARCH("NO",G34)))</formula>
    </cfRule>
  </conditionalFormatting>
  <conditionalFormatting sqref="L24">
    <cfRule type="cellIs" dxfId="42" priority="46" operator="equal">
      <formula>"NO OK"</formula>
    </cfRule>
  </conditionalFormatting>
  <conditionalFormatting sqref="O32">
    <cfRule type="containsText" dxfId="41" priority="43" operator="containsText" text="NO OK">
      <formula>NOT(ISERROR(SEARCH("NO OK",O32)))</formula>
    </cfRule>
  </conditionalFormatting>
  <conditionalFormatting sqref="O28:O29">
    <cfRule type="containsText" dxfId="40" priority="42" operator="containsText" text="NO OK">
      <formula>NOT(ISERROR(SEARCH("NO OK",O28)))</formula>
    </cfRule>
  </conditionalFormatting>
  <conditionalFormatting sqref="O33">
    <cfRule type="containsText" dxfId="39" priority="41" operator="containsText" text="NO OK">
      <formula>NOT(ISERROR(SEARCH("NO OK",O33)))</formula>
    </cfRule>
  </conditionalFormatting>
  <conditionalFormatting sqref="O24">
    <cfRule type="cellIs" dxfId="38" priority="40" operator="equal">
      <formula>"NO OK"</formula>
    </cfRule>
  </conditionalFormatting>
  <conditionalFormatting sqref="J34">
    <cfRule type="containsText" dxfId="37" priority="45" operator="containsText" text="NO">
      <formula>NOT(ISERROR(SEARCH("NO",J34)))</formula>
    </cfRule>
  </conditionalFormatting>
  <conditionalFormatting sqref="R24">
    <cfRule type="cellIs" dxfId="36" priority="34" operator="equal">
      <formula>"NO OK"</formula>
    </cfRule>
  </conditionalFormatting>
  <conditionalFormatting sqref="R32">
    <cfRule type="containsText" dxfId="35" priority="37" operator="containsText" text="NO OK">
      <formula>NOT(ISERROR(SEARCH("NO OK",R32)))</formula>
    </cfRule>
  </conditionalFormatting>
  <conditionalFormatting sqref="R28:R29">
    <cfRule type="containsText" dxfId="34" priority="36" operator="containsText" text="NO OK">
      <formula>NOT(ISERROR(SEARCH("NO OK",R28)))</formula>
    </cfRule>
  </conditionalFormatting>
  <conditionalFormatting sqref="R33">
    <cfRule type="containsText" dxfId="33" priority="35" operator="containsText" text="NO OK">
      <formula>NOT(ISERROR(SEARCH("NO OK",R33)))</formula>
    </cfRule>
  </conditionalFormatting>
  <conditionalFormatting sqref="M34">
    <cfRule type="containsText" dxfId="32" priority="39" operator="containsText" text="NO">
      <formula>NOT(ISERROR(SEARCH("NO",M34)))</formula>
    </cfRule>
  </conditionalFormatting>
  <conditionalFormatting sqref="U24">
    <cfRule type="cellIs" dxfId="31" priority="28" operator="equal">
      <formula>"NO OK"</formula>
    </cfRule>
  </conditionalFormatting>
  <conditionalFormatting sqref="P34">
    <cfRule type="containsText" dxfId="30" priority="33" operator="containsText" text="NO">
      <formula>NOT(ISERROR(SEARCH("NO",P34)))</formula>
    </cfRule>
  </conditionalFormatting>
  <conditionalFormatting sqref="U32">
    <cfRule type="containsText" dxfId="29" priority="31" operator="containsText" text="NO OK">
      <formula>NOT(ISERROR(SEARCH("NO OK",U32)))</formula>
    </cfRule>
  </conditionalFormatting>
  <conditionalFormatting sqref="U28:U29">
    <cfRule type="containsText" dxfId="28" priority="30" operator="containsText" text="NO OK">
      <formula>NOT(ISERROR(SEARCH("NO OK",U28)))</formula>
    </cfRule>
  </conditionalFormatting>
  <conditionalFormatting sqref="U33">
    <cfRule type="containsText" dxfId="27" priority="29" operator="containsText" text="NO OK">
      <formula>NOT(ISERROR(SEARCH("NO OK",U33)))</formula>
    </cfRule>
  </conditionalFormatting>
  <conditionalFormatting sqref="S34">
    <cfRule type="containsText" dxfId="26" priority="27" operator="containsText" text="NO">
      <formula>NOT(ISERROR(SEARCH("NO",S34)))</formula>
    </cfRule>
  </conditionalFormatting>
  <conditionalFormatting sqref="I9">
    <cfRule type="containsText" dxfId="25" priority="26" operator="containsText" text="NO OK">
      <formula>NOT(ISERROR(SEARCH("NO OK",I9)))</formula>
    </cfRule>
  </conditionalFormatting>
  <conditionalFormatting sqref="L9">
    <cfRule type="containsText" dxfId="24" priority="25" operator="containsText" text="NO OK">
      <formula>NOT(ISERROR(SEARCH("NO OK",L9)))</formula>
    </cfRule>
  </conditionalFormatting>
  <conditionalFormatting sqref="O9">
    <cfRule type="containsText" dxfId="23" priority="24" operator="containsText" text="NO OK">
      <formula>NOT(ISERROR(SEARCH("NO OK",O9)))</formula>
    </cfRule>
  </conditionalFormatting>
  <conditionalFormatting sqref="R9">
    <cfRule type="containsText" dxfId="22" priority="23" operator="containsText" text="NO OK">
      <formula>NOT(ISERROR(SEARCH("NO OK",R9)))</formula>
    </cfRule>
  </conditionalFormatting>
  <conditionalFormatting sqref="U9">
    <cfRule type="containsText" dxfId="21" priority="22" operator="containsText" text="NO OK">
      <formula>NOT(ISERROR(SEARCH("NO OK",U9)))</formula>
    </cfRule>
  </conditionalFormatting>
  <conditionalFormatting sqref="X10:X19">
    <cfRule type="containsText" dxfId="20" priority="21" operator="containsText" text="NO OK">
      <formula>NOT(ISERROR(SEARCH("NO OK",X10)))</formula>
    </cfRule>
  </conditionalFormatting>
  <conditionalFormatting sqref="X24">
    <cfRule type="cellIs" dxfId="19" priority="17" operator="equal">
      <formula>"NO OK"</formula>
    </cfRule>
  </conditionalFormatting>
  <conditionalFormatting sqref="X32">
    <cfRule type="containsText" dxfId="18" priority="20" operator="containsText" text="NO OK">
      <formula>NOT(ISERROR(SEARCH("NO OK",X32)))</formula>
    </cfRule>
  </conditionalFormatting>
  <conditionalFormatting sqref="X28:X29">
    <cfRule type="containsText" dxfId="17" priority="19" operator="containsText" text="NO OK">
      <formula>NOT(ISERROR(SEARCH("NO OK",X28)))</formula>
    </cfRule>
  </conditionalFormatting>
  <conditionalFormatting sqref="X33">
    <cfRule type="containsText" dxfId="16" priority="18" operator="containsText" text="NO OK">
      <formula>NOT(ISERROR(SEARCH("NO OK",X33)))</formula>
    </cfRule>
  </conditionalFormatting>
  <conditionalFormatting sqref="V34">
    <cfRule type="containsText" dxfId="15" priority="16" operator="containsText" text="NO">
      <formula>NOT(ISERROR(SEARCH("NO",V34)))</formula>
    </cfRule>
  </conditionalFormatting>
  <conditionalFormatting sqref="X9">
    <cfRule type="containsText" dxfId="14" priority="15" operator="containsText" text="NO OK">
      <formula>NOT(ISERROR(SEARCH("NO OK",X9)))</formula>
    </cfRule>
  </conditionalFormatting>
  <conditionalFormatting sqref="AA10:AA19">
    <cfRule type="containsText" dxfId="13" priority="14" operator="containsText" text="NO OK">
      <formula>NOT(ISERROR(SEARCH("NO OK",AA10)))</formula>
    </cfRule>
  </conditionalFormatting>
  <conditionalFormatting sqref="AA24">
    <cfRule type="cellIs" dxfId="12" priority="10" operator="equal">
      <formula>"NO OK"</formula>
    </cfRule>
  </conditionalFormatting>
  <conditionalFormatting sqref="AA32">
    <cfRule type="containsText" dxfId="11" priority="13" operator="containsText" text="NO OK">
      <formula>NOT(ISERROR(SEARCH("NO OK",AA32)))</formula>
    </cfRule>
  </conditionalFormatting>
  <conditionalFormatting sqref="AA28:AA29">
    <cfRule type="containsText" dxfId="10" priority="12" operator="containsText" text="NO OK">
      <formula>NOT(ISERROR(SEARCH("NO OK",AA28)))</formula>
    </cfRule>
  </conditionalFormatting>
  <conditionalFormatting sqref="AA33">
    <cfRule type="containsText" dxfId="9" priority="11" operator="containsText" text="NO OK">
      <formula>NOT(ISERROR(SEARCH("NO OK",AA33)))</formula>
    </cfRule>
  </conditionalFormatting>
  <conditionalFormatting sqref="Y34">
    <cfRule type="containsText" dxfId="8" priority="9" operator="containsText" text="NO">
      <formula>NOT(ISERROR(SEARCH("NO",Y34)))</formula>
    </cfRule>
  </conditionalFormatting>
  <conditionalFormatting sqref="AA9">
    <cfRule type="containsText" dxfId="7" priority="8" operator="containsText" text="NO OK">
      <formula>NOT(ISERROR(SEARCH("NO OK",AA9)))</formula>
    </cfRule>
  </conditionalFormatting>
  <conditionalFormatting sqref="AD10:AD19">
    <cfRule type="containsText" dxfId="6" priority="7" operator="containsText" text="NO OK">
      <formula>NOT(ISERROR(SEARCH("NO OK",AD10)))</formula>
    </cfRule>
  </conditionalFormatting>
  <conditionalFormatting sqref="AD24">
    <cfRule type="cellIs" dxfId="5" priority="3" operator="equal">
      <formula>"NO OK"</formula>
    </cfRule>
  </conditionalFormatting>
  <conditionalFormatting sqref="AD32">
    <cfRule type="containsText" dxfId="4" priority="6" operator="containsText" text="NO OK">
      <formula>NOT(ISERROR(SEARCH("NO OK",AD32)))</formula>
    </cfRule>
  </conditionalFormatting>
  <conditionalFormatting sqref="AD28:AD29">
    <cfRule type="containsText" dxfId="3" priority="5" operator="containsText" text="NO OK">
      <formula>NOT(ISERROR(SEARCH("NO OK",AD28)))</formula>
    </cfRule>
  </conditionalFormatting>
  <conditionalFormatting sqref="AD33">
    <cfRule type="containsText" dxfId="2" priority="4" operator="containsText" text="NO OK">
      <formula>NOT(ISERROR(SEARCH("NO OK",AD33)))</formula>
    </cfRule>
  </conditionalFormatting>
  <conditionalFormatting sqref="AB34">
    <cfRule type="containsText" dxfId="1" priority="2" operator="containsText" text="NO">
      <formula>NOT(ISERROR(SEARCH("NO",AB34)))</formula>
    </cfRule>
  </conditionalFormatting>
  <conditionalFormatting sqref="AD9">
    <cfRule type="containsText" dxfId="0" priority="1" operator="containsText" text="NO OK">
      <formula>NOT(ISERROR(SEARCH("NO OK",AD9)))</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50" t="s">
        <v>85</v>
      </c>
      <c r="B1" s="350"/>
      <c r="C1" s="350"/>
      <c r="D1" s="350"/>
      <c r="E1" s="350"/>
      <c r="F1" s="350"/>
    </row>
    <row r="2" spans="1:6" x14ac:dyDescent="0.25">
      <c r="A2" s="350"/>
      <c r="B2" s="350"/>
      <c r="C2" s="350"/>
      <c r="D2" s="350"/>
      <c r="E2" s="350"/>
      <c r="F2" s="350"/>
    </row>
    <row r="3" spans="1:6" ht="18" customHeight="1" x14ac:dyDescent="0.25">
      <c r="A3" s="351" t="s">
        <v>63</v>
      </c>
      <c r="B3" s="351"/>
      <c r="C3" s="351"/>
      <c r="D3" s="351"/>
      <c r="E3" s="351"/>
      <c r="F3" s="351"/>
    </row>
    <row r="4" spans="1:6" ht="59.25" customHeight="1" x14ac:dyDescent="0.25">
      <c r="A4" s="351"/>
      <c r="B4" s="351"/>
      <c r="C4" s="351"/>
      <c r="D4" s="351"/>
      <c r="E4" s="351"/>
      <c r="F4" s="351"/>
    </row>
    <row r="5" spans="1:6" x14ac:dyDescent="0.25">
      <c r="A5" s="351"/>
      <c r="B5" s="351"/>
      <c r="C5" s="351"/>
      <c r="D5" s="351"/>
      <c r="E5" s="351"/>
      <c r="F5" s="351"/>
    </row>
    <row r="6" spans="1:6" ht="15" customHeight="1" x14ac:dyDescent="0.25">
      <c r="A6" s="352" t="s">
        <v>88</v>
      </c>
      <c r="B6" s="352"/>
      <c r="C6" s="352"/>
      <c r="D6" s="352"/>
      <c r="E6" s="352"/>
      <c r="F6" s="352"/>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VERIFICACION JURIDICA</vt:lpstr>
      <vt:lpstr>VERIFICACION FINANCIERA</vt:lpstr>
      <vt:lpstr>VERIFICACION TECNICA</vt:lpstr>
      <vt:lpstr>VTE</vt:lpstr>
      <vt:lpstr>CALIFICACION PERSONAL</vt:lpstr>
      <vt:lpstr>CORREC. ARITM.</vt:lpstr>
      <vt:lpstr>PROPUESTA ECONOMICA</vt:lpstr>
      <vt:lpstr>'CALIFICACION PERSONAL'!Área_de_impresión</vt:lpstr>
      <vt:lpstr>'VERIFICACION FINANCIERA'!Área_de_impresión</vt:lpstr>
      <vt:lpstr>'VERIFICACION JURIDICA'!Área_de_impresión</vt:lpstr>
      <vt:lpstr>'VERIFICACION TECNICA'!Área_de_impresión</vt:lpstr>
      <vt:lpstr>'VERIFICACION TECNICA'!formula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2017-12-21T16:49:48Z</dcterms:modified>
</cp:coreProperties>
</file>